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8820" activeTab="8"/>
  </bookViews>
  <sheets>
    <sheet name="ENERO" sheetId="1" r:id="rId1"/>
    <sheet name="FEBRERO" sheetId="2" r:id="rId2"/>
    <sheet name="MARZO" sheetId="3" r:id="rId3"/>
    <sheet name="ABRIL" sheetId="4" r:id="rId4"/>
    <sheet name="MAYO" sheetId="5" r:id="rId5"/>
    <sheet name="JUNIO " sheetId="7" r:id="rId6"/>
    <sheet name="JULIO" sheetId="8" r:id="rId7"/>
    <sheet name="AGOSTO" sheetId="9" r:id="rId8"/>
    <sheet name="SEPTIEMBRE" sheetId="11" r:id="rId9"/>
  </sheets>
  <calcPr calcId="125725"/>
</workbook>
</file>

<file path=xl/calcChain.xml><?xml version="1.0" encoding="utf-8"?>
<calcChain xmlns="http://schemas.openxmlformats.org/spreadsheetml/2006/main">
  <c r="I40" i="5"/>
  <c r="I49"/>
  <c r="I47"/>
  <c r="L47" s="1"/>
  <c r="M47" s="1"/>
  <c r="H47" s="1"/>
  <c r="I44"/>
  <c r="J44"/>
  <c r="J35"/>
  <c r="L35" s="1"/>
  <c r="M35" s="1"/>
  <c r="H35" s="1"/>
  <c r="J34"/>
  <c r="L34" s="1"/>
  <c r="M34" s="1"/>
  <c r="H34" s="1"/>
  <c r="J32"/>
  <c r="J33"/>
  <c r="J31"/>
  <c r="L31" s="1"/>
  <c r="M31" s="1"/>
  <c r="H31" s="1"/>
  <c r="J28"/>
  <c r="L28" s="1"/>
  <c r="M28" s="1"/>
  <c r="H28" s="1"/>
  <c r="I27"/>
  <c r="J27"/>
  <c r="I26"/>
  <c r="J26"/>
  <c r="I25"/>
  <c r="J25"/>
  <c r="J22"/>
  <c r="J20"/>
  <c r="J18"/>
  <c r="L18" s="1"/>
  <c r="M18" s="1"/>
  <c r="H18" s="1"/>
  <c r="J16"/>
  <c r="L16" s="1"/>
  <c r="M16" s="1"/>
  <c r="H16" s="1"/>
  <c r="J15"/>
  <c r="J13"/>
  <c r="J10"/>
  <c r="J9"/>
  <c r="H56"/>
  <c r="M55"/>
  <c r="L55"/>
  <c r="H55"/>
  <c r="L54"/>
  <c r="H54"/>
  <c r="F54"/>
  <c r="L53"/>
  <c r="H53"/>
  <c r="M52"/>
  <c r="L52"/>
  <c r="H52"/>
  <c r="J51"/>
  <c r="L51" s="1"/>
  <c r="H51"/>
  <c r="M50"/>
  <c r="L50"/>
  <c r="H50"/>
  <c r="L49"/>
  <c r="M49" s="1"/>
  <c r="H49" s="1"/>
  <c r="M48"/>
  <c r="L48"/>
  <c r="H48"/>
  <c r="M46"/>
  <c r="L46"/>
  <c r="H46"/>
  <c r="L45"/>
  <c r="M45" s="1"/>
  <c r="H45" s="1"/>
  <c r="L43"/>
  <c r="M43" s="1"/>
  <c r="H43" s="1"/>
  <c r="L42"/>
  <c r="F42"/>
  <c r="H42" s="1"/>
  <c r="L41"/>
  <c r="M41" s="1"/>
  <c r="H41" s="1"/>
  <c r="L40"/>
  <c r="M40" s="1"/>
  <c r="H40" s="1"/>
  <c r="L39"/>
  <c r="M39" s="1"/>
  <c r="H39" s="1"/>
  <c r="M38"/>
  <c r="L38"/>
  <c r="H38"/>
  <c r="L37"/>
  <c r="C37"/>
  <c r="L36"/>
  <c r="H36"/>
  <c r="F36"/>
  <c r="L33"/>
  <c r="M33" s="1"/>
  <c r="H33" s="1"/>
  <c r="L32"/>
  <c r="M32" s="1"/>
  <c r="H32" s="1"/>
  <c r="J30"/>
  <c r="L30" s="1"/>
  <c r="M30" s="1"/>
  <c r="H30" s="1"/>
  <c r="M29"/>
  <c r="L29"/>
  <c r="H29"/>
  <c r="L24"/>
  <c r="F24"/>
  <c r="H24" s="1"/>
  <c r="L23"/>
  <c r="M23" s="1"/>
  <c r="H23" s="1"/>
  <c r="H22"/>
  <c r="L21"/>
  <c r="M21" s="1"/>
  <c r="H21" s="1"/>
  <c r="L20"/>
  <c r="H20"/>
  <c r="L19"/>
  <c r="F19"/>
  <c r="H19" s="1"/>
  <c r="L17"/>
  <c r="M17" s="1"/>
  <c r="H17" s="1"/>
  <c r="L15"/>
  <c r="M15" s="1"/>
  <c r="H15" s="1"/>
  <c r="J14"/>
  <c r="L14" s="1"/>
  <c r="M14" s="1"/>
  <c r="H14" s="1"/>
  <c r="L13"/>
  <c r="M13" s="1"/>
  <c r="H13" s="1"/>
  <c r="L12"/>
  <c r="M12" s="1"/>
  <c r="H12" s="1"/>
  <c r="L11"/>
  <c r="M11" s="1"/>
  <c r="H11" s="1"/>
  <c r="L10"/>
  <c r="M10" s="1"/>
  <c r="H10" s="1"/>
  <c r="L9"/>
  <c r="C8"/>
  <c r="C57" s="1"/>
  <c r="M57" i="4"/>
  <c r="L57"/>
  <c r="J57"/>
  <c r="I57"/>
  <c r="H57"/>
  <c r="F57"/>
  <c r="C57"/>
  <c r="H56"/>
  <c r="M55"/>
  <c r="L55"/>
  <c r="H55"/>
  <c r="L54"/>
  <c r="H54"/>
  <c r="F54"/>
  <c r="L53"/>
  <c r="H53"/>
  <c r="M52"/>
  <c r="L52"/>
  <c r="H52"/>
  <c r="L51"/>
  <c r="J51"/>
  <c r="H51"/>
  <c r="M50"/>
  <c r="L50"/>
  <c r="H50"/>
  <c r="M49"/>
  <c r="L49"/>
  <c r="H49"/>
  <c r="M48"/>
  <c r="L48"/>
  <c r="H48"/>
  <c r="M47"/>
  <c r="L47"/>
  <c r="H47"/>
  <c r="M46"/>
  <c r="L46"/>
  <c r="H46"/>
  <c r="M45"/>
  <c r="L45"/>
  <c r="H45"/>
  <c r="M44"/>
  <c r="L44"/>
  <c r="H44"/>
  <c r="M43"/>
  <c r="L43"/>
  <c r="H43"/>
  <c r="L42"/>
  <c r="H42"/>
  <c r="F42"/>
  <c r="M41"/>
  <c r="L41"/>
  <c r="H41"/>
  <c r="M40"/>
  <c r="L40"/>
  <c r="H40"/>
  <c r="M39"/>
  <c r="L39"/>
  <c r="H39"/>
  <c r="M38"/>
  <c r="L38"/>
  <c r="H38"/>
  <c r="L37"/>
  <c r="H37"/>
  <c r="F37"/>
  <c r="C37"/>
  <c r="L36"/>
  <c r="H36"/>
  <c r="F36"/>
  <c r="M35"/>
  <c r="L35"/>
  <c r="J35"/>
  <c r="H35"/>
  <c r="M34"/>
  <c r="L34"/>
  <c r="J34"/>
  <c r="H34"/>
  <c r="M33"/>
  <c r="L33"/>
  <c r="J33"/>
  <c r="H33"/>
  <c r="M32"/>
  <c r="L32"/>
  <c r="J32"/>
  <c r="H32"/>
  <c r="M31"/>
  <c r="L31"/>
  <c r="J31"/>
  <c r="H31"/>
  <c r="M30"/>
  <c r="L30"/>
  <c r="J30"/>
  <c r="H30"/>
  <c r="M29"/>
  <c r="L29"/>
  <c r="H29"/>
  <c r="M28"/>
  <c r="L28"/>
  <c r="J28"/>
  <c r="H28"/>
  <c r="M27"/>
  <c r="L27"/>
  <c r="J27"/>
  <c r="I27"/>
  <c r="H27"/>
  <c r="M26"/>
  <c r="L26"/>
  <c r="J26"/>
  <c r="I26"/>
  <c r="H26"/>
  <c r="M25"/>
  <c r="L25"/>
  <c r="J25"/>
  <c r="I25"/>
  <c r="H25"/>
  <c r="L24"/>
  <c r="H24"/>
  <c r="F24"/>
  <c r="M23"/>
  <c r="L23"/>
  <c r="H23"/>
  <c r="L22"/>
  <c r="J22"/>
  <c r="I22"/>
  <c r="H22"/>
  <c r="M21"/>
  <c r="L21"/>
  <c r="H21"/>
  <c r="L20"/>
  <c r="J20"/>
  <c r="H20"/>
  <c r="L19"/>
  <c r="H19"/>
  <c r="F19"/>
  <c r="M18"/>
  <c r="L18"/>
  <c r="J18"/>
  <c r="H18"/>
  <c r="M17"/>
  <c r="L17"/>
  <c r="H17"/>
  <c r="M16"/>
  <c r="L16"/>
  <c r="J16"/>
  <c r="H16"/>
  <c r="M15"/>
  <c r="L15"/>
  <c r="J15"/>
  <c r="H15"/>
  <c r="M14"/>
  <c r="L14"/>
  <c r="J14"/>
  <c r="H14"/>
  <c r="M13"/>
  <c r="L13"/>
  <c r="J13"/>
  <c r="H13"/>
  <c r="M12"/>
  <c r="L12"/>
  <c r="H12"/>
  <c r="M11"/>
  <c r="L11"/>
  <c r="H11"/>
  <c r="M10"/>
  <c r="L10"/>
  <c r="J10"/>
  <c r="H10"/>
  <c r="M9"/>
  <c r="L9"/>
  <c r="J9"/>
  <c r="H9"/>
  <c r="C8"/>
  <c r="N55" i="3"/>
  <c r="M55"/>
  <c r="L55"/>
  <c r="J55"/>
  <c r="I55"/>
  <c r="H55"/>
  <c r="G55"/>
  <c r="F55"/>
  <c r="E55"/>
  <c r="D55"/>
  <c r="C55"/>
  <c r="H54"/>
  <c r="F54"/>
  <c r="C54"/>
  <c r="M53"/>
  <c r="L53"/>
  <c r="H53"/>
  <c r="G53"/>
  <c r="F53"/>
  <c r="E53"/>
  <c r="H52"/>
  <c r="F52"/>
  <c r="C52"/>
  <c r="M51"/>
  <c r="L51"/>
  <c r="K51"/>
  <c r="H51"/>
  <c r="G51"/>
  <c r="F51"/>
  <c r="E51"/>
  <c r="M50"/>
  <c r="L50"/>
  <c r="H50"/>
  <c r="G50"/>
  <c r="F50"/>
  <c r="E50"/>
  <c r="N49"/>
  <c r="M49"/>
  <c r="L49"/>
  <c r="K49"/>
  <c r="H49"/>
  <c r="G49"/>
  <c r="F49"/>
  <c r="E49"/>
  <c r="M48"/>
  <c r="L48"/>
  <c r="H48"/>
  <c r="G48"/>
  <c r="F48"/>
  <c r="E48"/>
  <c r="N47"/>
  <c r="M47"/>
  <c r="L47"/>
  <c r="K47"/>
  <c r="H47"/>
  <c r="G47"/>
  <c r="F47"/>
  <c r="E47"/>
  <c r="M46"/>
  <c r="L46"/>
  <c r="H46"/>
  <c r="G46"/>
  <c r="F46"/>
  <c r="E46"/>
  <c r="N45"/>
  <c r="M45"/>
  <c r="L45"/>
  <c r="K45"/>
  <c r="H45"/>
  <c r="G45"/>
  <c r="F45"/>
  <c r="E45"/>
  <c r="M44"/>
  <c r="L44"/>
  <c r="H44"/>
  <c r="G44"/>
  <c r="F44"/>
  <c r="E44"/>
  <c r="N43"/>
  <c r="M43"/>
  <c r="L43"/>
  <c r="H43"/>
  <c r="G43"/>
  <c r="F43"/>
  <c r="E43"/>
  <c r="N42"/>
  <c r="M42"/>
  <c r="L42"/>
  <c r="K42"/>
  <c r="H42"/>
  <c r="G42"/>
  <c r="F42"/>
  <c r="E42"/>
  <c r="M41"/>
  <c r="L41"/>
  <c r="J41"/>
  <c r="H41"/>
  <c r="G41"/>
  <c r="F41"/>
  <c r="E41"/>
  <c r="N40"/>
  <c r="K40"/>
  <c r="H40"/>
  <c r="G40"/>
  <c r="F40"/>
  <c r="C40"/>
  <c r="M39"/>
  <c r="L39"/>
  <c r="H39"/>
  <c r="G39"/>
  <c r="F39"/>
  <c r="E39"/>
  <c r="N38"/>
  <c r="M38"/>
  <c r="L38"/>
  <c r="K38"/>
  <c r="I38"/>
  <c r="H38"/>
  <c r="G38"/>
  <c r="F38"/>
  <c r="E38"/>
  <c r="N37"/>
  <c r="M37"/>
  <c r="L37"/>
  <c r="K37"/>
  <c r="H37"/>
  <c r="G37"/>
  <c r="F37"/>
  <c r="E37"/>
  <c r="N36"/>
  <c r="M36"/>
  <c r="L36"/>
  <c r="K36"/>
  <c r="H36"/>
  <c r="G36"/>
  <c r="F36"/>
  <c r="E36"/>
  <c r="N35"/>
  <c r="L35"/>
  <c r="K35"/>
  <c r="H35"/>
  <c r="G35"/>
  <c r="F35"/>
  <c r="E35"/>
  <c r="C35"/>
  <c r="N34"/>
  <c r="K34"/>
  <c r="H34"/>
  <c r="F34"/>
  <c r="C34"/>
  <c r="N33"/>
  <c r="M33"/>
  <c r="L33"/>
  <c r="K33"/>
  <c r="J33"/>
  <c r="H33"/>
  <c r="G33"/>
  <c r="F33"/>
  <c r="E33"/>
  <c r="N32"/>
  <c r="M32"/>
  <c r="L32"/>
  <c r="K32"/>
  <c r="J32"/>
  <c r="H32"/>
  <c r="G32"/>
  <c r="F32"/>
  <c r="E32"/>
  <c r="N31"/>
  <c r="M31"/>
  <c r="L31"/>
  <c r="K31"/>
  <c r="J31"/>
  <c r="H31"/>
  <c r="G31"/>
  <c r="F31"/>
  <c r="E31"/>
  <c r="N30"/>
  <c r="M30"/>
  <c r="L30"/>
  <c r="K30"/>
  <c r="J30"/>
  <c r="H30"/>
  <c r="G30"/>
  <c r="F30"/>
  <c r="E30"/>
  <c r="N29"/>
  <c r="M29"/>
  <c r="L29"/>
  <c r="K29"/>
  <c r="J29"/>
  <c r="H29"/>
  <c r="G29"/>
  <c r="F29"/>
  <c r="E29"/>
  <c r="N28"/>
  <c r="M28"/>
  <c r="L28"/>
  <c r="K28"/>
  <c r="J28"/>
  <c r="H28"/>
  <c r="G28"/>
  <c r="F28"/>
  <c r="E28"/>
  <c r="N27"/>
  <c r="M27"/>
  <c r="L27"/>
  <c r="K27"/>
  <c r="H27"/>
  <c r="G27"/>
  <c r="F27"/>
  <c r="E27"/>
  <c r="N26"/>
  <c r="M26"/>
  <c r="L26"/>
  <c r="K26"/>
  <c r="J26"/>
  <c r="H26"/>
  <c r="G26"/>
  <c r="F26"/>
  <c r="E26"/>
  <c r="N25"/>
  <c r="M25"/>
  <c r="L25"/>
  <c r="K25"/>
  <c r="J25"/>
  <c r="H25"/>
  <c r="G25"/>
  <c r="F25"/>
  <c r="E25"/>
  <c r="N24"/>
  <c r="M24"/>
  <c r="L24"/>
  <c r="K24"/>
  <c r="J24"/>
  <c r="H24"/>
  <c r="G24"/>
  <c r="F24"/>
  <c r="E24"/>
  <c r="N23"/>
  <c r="M23"/>
  <c r="L23"/>
  <c r="K23"/>
  <c r="J23"/>
  <c r="H23"/>
  <c r="G23"/>
  <c r="F23"/>
  <c r="E23"/>
  <c r="N22"/>
  <c r="K22"/>
  <c r="H22"/>
  <c r="G22"/>
  <c r="F22"/>
  <c r="E22"/>
  <c r="C22"/>
  <c r="M21"/>
  <c r="L21"/>
  <c r="K21"/>
  <c r="H21"/>
  <c r="G21"/>
  <c r="F21"/>
  <c r="E21"/>
  <c r="N20"/>
  <c r="M20"/>
  <c r="L20"/>
  <c r="K20"/>
  <c r="J20"/>
  <c r="I20"/>
  <c r="H20"/>
  <c r="G20"/>
  <c r="F20"/>
  <c r="E20"/>
  <c r="M19"/>
  <c r="L19"/>
  <c r="H19"/>
  <c r="G19"/>
  <c r="F19"/>
  <c r="E19"/>
  <c r="N18"/>
  <c r="M18"/>
  <c r="L18"/>
  <c r="K18"/>
  <c r="J18"/>
  <c r="H18"/>
  <c r="G18"/>
  <c r="F18"/>
  <c r="E18"/>
  <c r="N17"/>
  <c r="K17"/>
  <c r="H17"/>
  <c r="G17"/>
  <c r="F17"/>
  <c r="E17"/>
  <c r="C17"/>
  <c r="N16"/>
  <c r="M16"/>
  <c r="L16"/>
  <c r="K16"/>
  <c r="J16"/>
  <c r="H16"/>
  <c r="G16"/>
  <c r="F16"/>
  <c r="E16"/>
  <c r="M15"/>
  <c r="L15"/>
  <c r="H15"/>
  <c r="G15"/>
  <c r="F15"/>
  <c r="E15"/>
  <c r="N14"/>
  <c r="M14"/>
  <c r="L14"/>
  <c r="K14"/>
  <c r="J14"/>
  <c r="H14"/>
  <c r="G14"/>
  <c r="F14"/>
  <c r="E14"/>
  <c r="N13"/>
  <c r="M13"/>
  <c r="L13"/>
  <c r="K13"/>
  <c r="J13"/>
  <c r="H13"/>
  <c r="G13"/>
  <c r="F13"/>
  <c r="E13"/>
  <c r="N12"/>
  <c r="M12"/>
  <c r="L12"/>
  <c r="K12"/>
  <c r="J12"/>
  <c r="H12"/>
  <c r="G12"/>
  <c r="F12"/>
  <c r="E12"/>
  <c r="N11"/>
  <c r="M11"/>
  <c r="L11"/>
  <c r="K11"/>
  <c r="J11"/>
  <c r="H11"/>
  <c r="G11"/>
  <c r="F11"/>
  <c r="E11"/>
  <c r="N10"/>
  <c r="M10"/>
  <c r="L10"/>
  <c r="K10"/>
  <c r="J10"/>
  <c r="H10"/>
  <c r="G10"/>
  <c r="F10"/>
  <c r="E10"/>
  <c r="N9"/>
  <c r="M9"/>
  <c r="L9"/>
  <c r="K9"/>
  <c r="J9"/>
  <c r="H9"/>
  <c r="G9"/>
  <c r="F9"/>
  <c r="E9"/>
  <c r="N8"/>
  <c r="M8"/>
  <c r="L8"/>
  <c r="K8"/>
  <c r="J8"/>
  <c r="H8"/>
  <c r="G8"/>
  <c r="F8"/>
  <c r="E8"/>
  <c r="N7"/>
  <c r="M7"/>
  <c r="L7"/>
  <c r="K7"/>
  <c r="J7"/>
  <c r="H7"/>
  <c r="G7"/>
  <c r="F7"/>
  <c r="E7"/>
  <c r="F6"/>
  <c r="D6"/>
  <c r="C6"/>
  <c r="N55" i="2"/>
  <c r="M55"/>
  <c r="L55"/>
  <c r="J55"/>
  <c r="I55"/>
  <c r="H55"/>
  <c r="G55"/>
  <c r="F55"/>
  <c r="E55"/>
  <c r="D55"/>
  <c r="C55"/>
  <c r="F54"/>
  <c r="C54"/>
  <c r="M53"/>
  <c r="L53"/>
  <c r="H53"/>
  <c r="G53"/>
  <c r="F53"/>
  <c r="E53"/>
  <c r="H52"/>
  <c r="F52"/>
  <c r="C52"/>
  <c r="M51"/>
  <c r="L51"/>
  <c r="K51"/>
  <c r="H51"/>
  <c r="G51"/>
  <c r="F51"/>
  <c r="E51"/>
  <c r="M50"/>
  <c r="L50"/>
  <c r="G50"/>
  <c r="F50"/>
  <c r="E50"/>
  <c r="N49"/>
  <c r="M49"/>
  <c r="L49"/>
  <c r="K49"/>
  <c r="G49"/>
  <c r="F49"/>
  <c r="E49"/>
  <c r="M48"/>
  <c r="L48"/>
  <c r="H48"/>
  <c r="G48"/>
  <c r="F48"/>
  <c r="E48"/>
  <c r="N47"/>
  <c r="M47"/>
  <c r="L47"/>
  <c r="K47"/>
  <c r="G47"/>
  <c r="F47"/>
  <c r="E47"/>
  <c r="M46"/>
  <c r="L46"/>
  <c r="G46"/>
  <c r="F46"/>
  <c r="E46"/>
  <c r="N45"/>
  <c r="M45"/>
  <c r="L45"/>
  <c r="K45"/>
  <c r="G45"/>
  <c r="F45"/>
  <c r="E45"/>
  <c r="M44"/>
  <c r="L44"/>
  <c r="G44"/>
  <c r="F44"/>
  <c r="E44"/>
  <c r="N43"/>
  <c r="M43"/>
  <c r="L43"/>
  <c r="H43"/>
  <c r="G43"/>
  <c r="F43"/>
  <c r="E43"/>
  <c r="N42"/>
  <c r="M42"/>
  <c r="L42"/>
  <c r="K42"/>
  <c r="G42"/>
  <c r="F42"/>
  <c r="E42"/>
  <c r="M41"/>
  <c r="L41"/>
  <c r="J41"/>
  <c r="H41"/>
  <c r="G41"/>
  <c r="F41"/>
  <c r="E41"/>
  <c r="N40"/>
  <c r="K40"/>
  <c r="H40"/>
  <c r="G40"/>
  <c r="F40"/>
  <c r="C40"/>
  <c r="M39"/>
  <c r="L39"/>
  <c r="H39"/>
  <c r="G39"/>
  <c r="F39"/>
  <c r="E39"/>
  <c r="N38"/>
  <c r="M38"/>
  <c r="L38"/>
  <c r="K38"/>
  <c r="I38"/>
  <c r="G38"/>
  <c r="F38"/>
  <c r="E38"/>
  <c r="N37"/>
  <c r="M37"/>
  <c r="L37"/>
  <c r="K37"/>
  <c r="G37"/>
  <c r="F37"/>
  <c r="E37"/>
  <c r="N36"/>
  <c r="M36"/>
  <c r="L36"/>
  <c r="K36"/>
  <c r="G36"/>
  <c r="F36"/>
  <c r="E36"/>
  <c r="N35"/>
  <c r="L35"/>
  <c r="K35"/>
  <c r="H35"/>
  <c r="G35"/>
  <c r="F35"/>
  <c r="E35"/>
  <c r="C35"/>
  <c r="N34"/>
  <c r="K34"/>
  <c r="H34"/>
  <c r="F34"/>
  <c r="C34"/>
  <c r="N33"/>
  <c r="M33"/>
  <c r="L33"/>
  <c r="K33"/>
  <c r="J33"/>
  <c r="H33"/>
  <c r="G33"/>
  <c r="F33"/>
  <c r="E33"/>
  <c r="N32"/>
  <c r="M32"/>
  <c r="L32"/>
  <c r="K32"/>
  <c r="J32"/>
  <c r="H32"/>
  <c r="G32"/>
  <c r="F32"/>
  <c r="E32"/>
  <c r="N31"/>
  <c r="M31"/>
  <c r="L31"/>
  <c r="K31"/>
  <c r="J31"/>
  <c r="H31"/>
  <c r="G31"/>
  <c r="F31"/>
  <c r="E31"/>
  <c r="N30"/>
  <c r="M30"/>
  <c r="L30"/>
  <c r="K30"/>
  <c r="J30"/>
  <c r="H30"/>
  <c r="G30"/>
  <c r="F30"/>
  <c r="E30"/>
  <c r="N29"/>
  <c r="M29"/>
  <c r="L29"/>
  <c r="K29"/>
  <c r="J29"/>
  <c r="H29"/>
  <c r="G29"/>
  <c r="F29"/>
  <c r="E29"/>
  <c r="N28"/>
  <c r="M28"/>
  <c r="L28"/>
  <c r="K28"/>
  <c r="I28"/>
  <c r="G28"/>
  <c r="F28"/>
  <c r="E28"/>
  <c r="N27"/>
  <c r="M27"/>
  <c r="L27"/>
  <c r="K27"/>
  <c r="H27"/>
  <c r="G27"/>
  <c r="F27"/>
  <c r="E27"/>
  <c r="N26"/>
  <c r="M26"/>
  <c r="L26"/>
  <c r="K26"/>
  <c r="J26"/>
  <c r="H26"/>
  <c r="G26"/>
  <c r="F26"/>
  <c r="E26"/>
  <c r="N25"/>
  <c r="M25"/>
  <c r="L25"/>
  <c r="K25"/>
  <c r="J25"/>
  <c r="H25"/>
  <c r="G25"/>
  <c r="F25"/>
  <c r="E25"/>
  <c r="N24"/>
  <c r="M24"/>
  <c r="L24"/>
  <c r="K24"/>
  <c r="J24"/>
  <c r="H24"/>
  <c r="G24"/>
  <c r="F24"/>
  <c r="E24"/>
  <c r="N23"/>
  <c r="M23"/>
  <c r="L23"/>
  <c r="K23"/>
  <c r="J23"/>
  <c r="I23"/>
  <c r="H23"/>
  <c r="G23"/>
  <c r="F23"/>
  <c r="E23"/>
  <c r="N22"/>
  <c r="K22"/>
  <c r="H22"/>
  <c r="G22"/>
  <c r="F22"/>
  <c r="E22"/>
  <c r="C22"/>
  <c r="M21"/>
  <c r="L21"/>
  <c r="K21"/>
  <c r="H21"/>
  <c r="G21"/>
  <c r="F21"/>
  <c r="E21"/>
  <c r="N20"/>
  <c r="M20"/>
  <c r="L20"/>
  <c r="K20"/>
  <c r="J20"/>
  <c r="H20"/>
  <c r="G20"/>
  <c r="F20"/>
  <c r="E20"/>
  <c r="M19"/>
  <c r="L19"/>
  <c r="H19"/>
  <c r="G19"/>
  <c r="F19"/>
  <c r="E19"/>
  <c r="N18"/>
  <c r="M18"/>
  <c r="L18"/>
  <c r="K18"/>
  <c r="J18"/>
  <c r="H18"/>
  <c r="G18"/>
  <c r="F18"/>
  <c r="E18"/>
  <c r="N17"/>
  <c r="K17"/>
  <c r="H17"/>
  <c r="G17"/>
  <c r="F17"/>
  <c r="E17"/>
  <c r="C17"/>
  <c r="N16"/>
  <c r="M16"/>
  <c r="L16"/>
  <c r="K16"/>
  <c r="I16"/>
  <c r="H16"/>
  <c r="G16"/>
  <c r="F16"/>
  <c r="E16"/>
  <c r="M15"/>
  <c r="L15"/>
  <c r="H15"/>
  <c r="G15"/>
  <c r="F15"/>
  <c r="E15"/>
  <c r="N14"/>
  <c r="M14"/>
  <c r="L14"/>
  <c r="K14"/>
  <c r="H14"/>
  <c r="G14"/>
  <c r="F14"/>
  <c r="E14"/>
  <c r="N13"/>
  <c r="M13"/>
  <c r="L13"/>
  <c r="K13"/>
  <c r="I13"/>
  <c r="H13"/>
  <c r="G13"/>
  <c r="F13"/>
  <c r="E13"/>
  <c r="N12"/>
  <c r="M12"/>
  <c r="L12"/>
  <c r="K12"/>
  <c r="I12"/>
  <c r="H12"/>
  <c r="G12"/>
  <c r="F12"/>
  <c r="E12"/>
  <c r="N11"/>
  <c r="M11"/>
  <c r="L11"/>
  <c r="K11"/>
  <c r="H11"/>
  <c r="G11"/>
  <c r="F11"/>
  <c r="E11"/>
  <c r="N10"/>
  <c r="M10"/>
  <c r="L10"/>
  <c r="K10"/>
  <c r="H10"/>
  <c r="G10"/>
  <c r="F10"/>
  <c r="E10"/>
  <c r="N9"/>
  <c r="M9"/>
  <c r="L9"/>
  <c r="K9"/>
  <c r="H9"/>
  <c r="G9"/>
  <c r="F9"/>
  <c r="E9"/>
  <c r="N8"/>
  <c r="M8"/>
  <c r="L8"/>
  <c r="K8"/>
  <c r="J8"/>
  <c r="H8"/>
  <c r="G8"/>
  <c r="F8"/>
  <c r="E8"/>
  <c r="N7"/>
  <c r="M7"/>
  <c r="L7"/>
  <c r="K7"/>
  <c r="J7"/>
  <c r="H7"/>
  <c r="G7"/>
  <c r="F7"/>
  <c r="E7"/>
  <c r="F6"/>
  <c r="D6"/>
  <c r="C6"/>
  <c r="N55" i="1"/>
  <c r="M55"/>
  <c r="L55"/>
  <c r="J55"/>
  <c r="I55"/>
  <c r="H55"/>
  <c r="G55"/>
  <c r="F55"/>
  <c r="E55"/>
  <c r="D55"/>
  <c r="C55"/>
  <c r="F54"/>
  <c r="C54"/>
  <c r="M53"/>
  <c r="L53"/>
  <c r="G53"/>
  <c r="F53"/>
  <c r="E53"/>
  <c r="F52"/>
  <c r="C52"/>
  <c r="M51"/>
  <c r="L51"/>
  <c r="K51"/>
  <c r="G51"/>
  <c r="F51"/>
  <c r="E51"/>
  <c r="M50"/>
  <c r="L50"/>
  <c r="G50"/>
  <c r="F50"/>
  <c r="E50"/>
  <c r="N49"/>
  <c r="M49"/>
  <c r="L49"/>
  <c r="K49"/>
  <c r="G49"/>
  <c r="F49"/>
  <c r="E49"/>
  <c r="M48"/>
  <c r="L48"/>
  <c r="G48"/>
  <c r="F48"/>
  <c r="E48"/>
  <c r="N47"/>
  <c r="M47"/>
  <c r="L47"/>
  <c r="K47"/>
  <c r="G47"/>
  <c r="F47"/>
  <c r="E47"/>
  <c r="M46"/>
  <c r="L46"/>
  <c r="G46"/>
  <c r="F46"/>
  <c r="E46"/>
  <c r="N45"/>
  <c r="M45"/>
  <c r="L45"/>
  <c r="K45"/>
  <c r="G45"/>
  <c r="F45"/>
  <c r="E45"/>
  <c r="M44"/>
  <c r="L44"/>
  <c r="G44"/>
  <c r="F44"/>
  <c r="E44"/>
  <c r="N43"/>
  <c r="M43"/>
  <c r="L43"/>
  <c r="G43"/>
  <c r="F43"/>
  <c r="E43"/>
  <c r="N42"/>
  <c r="M42"/>
  <c r="L42"/>
  <c r="K42"/>
  <c r="G42"/>
  <c r="F42"/>
  <c r="E42"/>
  <c r="M41"/>
  <c r="L41"/>
  <c r="G41"/>
  <c r="F41"/>
  <c r="E41"/>
  <c r="N40"/>
  <c r="K40"/>
  <c r="G40"/>
  <c r="F40"/>
  <c r="C40"/>
  <c r="M39"/>
  <c r="L39"/>
  <c r="G39"/>
  <c r="F39"/>
  <c r="E39"/>
  <c r="N38"/>
  <c r="M38"/>
  <c r="L38"/>
  <c r="K38"/>
  <c r="G38"/>
  <c r="F38"/>
  <c r="E38"/>
  <c r="N37"/>
  <c r="M37"/>
  <c r="L37"/>
  <c r="K37"/>
  <c r="G37"/>
  <c r="F37"/>
  <c r="E37"/>
  <c r="N36"/>
  <c r="M36"/>
  <c r="L36"/>
  <c r="K36"/>
  <c r="G36"/>
  <c r="F36"/>
  <c r="E36"/>
  <c r="N35"/>
  <c r="L35"/>
  <c r="K35"/>
  <c r="G35"/>
  <c r="F35"/>
  <c r="E35"/>
  <c r="C35"/>
  <c r="N34"/>
  <c r="K34"/>
  <c r="F34"/>
  <c r="C34"/>
  <c r="N33"/>
  <c r="M33"/>
  <c r="L33"/>
  <c r="K33"/>
  <c r="G33"/>
  <c r="F33"/>
  <c r="E33"/>
  <c r="N32"/>
  <c r="M32"/>
  <c r="L32"/>
  <c r="K32"/>
  <c r="G32"/>
  <c r="F32"/>
  <c r="E32"/>
  <c r="N31"/>
  <c r="M31"/>
  <c r="L31"/>
  <c r="K31"/>
  <c r="G31"/>
  <c r="F31"/>
  <c r="E31"/>
  <c r="N30"/>
  <c r="M30"/>
  <c r="L30"/>
  <c r="K30"/>
  <c r="G30"/>
  <c r="F30"/>
  <c r="E30"/>
  <c r="N29"/>
  <c r="M29"/>
  <c r="L29"/>
  <c r="K29"/>
  <c r="G29"/>
  <c r="F29"/>
  <c r="E29"/>
  <c r="N28"/>
  <c r="M28"/>
  <c r="L28"/>
  <c r="K28"/>
  <c r="G28"/>
  <c r="F28"/>
  <c r="E28"/>
  <c r="N27"/>
  <c r="M27"/>
  <c r="L27"/>
  <c r="K27"/>
  <c r="G27"/>
  <c r="F27"/>
  <c r="E27"/>
  <c r="N26"/>
  <c r="M26"/>
  <c r="L26"/>
  <c r="K26"/>
  <c r="G26"/>
  <c r="F26"/>
  <c r="E26"/>
  <c r="N25"/>
  <c r="M25"/>
  <c r="L25"/>
  <c r="K25"/>
  <c r="G25"/>
  <c r="F25"/>
  <c r="E25"/>
  <c r="N24"/>
  <c r="M24"/>
  <c r="L24"/>
  <c r="K24"/>
  <c r="G24"/>
  <c r="F24"/>
  <c r="E24"/>
  <c r="N23"/>
  <c r="M23"/>
  <c r="L23"/>
  <c r="K23"/>
  <c r="G23"/>
  <c r="F23"/>
  <c r="E23"/>
  <c r="N22"/>
  <c r="K22"/>
  <c r="G22"/>
  <c r="F22"/>
  <c r="E22"/>
  <c r="C22"/>
  <c r="M21"/>
  <c r="L21"/>
  <c r="K21"/>
  <c r="G21"/>
  <c r="F21"/>
  <c r="E21"/>
  <c r="N20"/>
  <c r="M20"/>
  <c r="L20"/>
  <c r="K20"/>
  <c r="G20"/>
  <c r="F20"/>
  <c r="E20"/>
  <c r="M19"/>
  <c r="L19"/>
  <c r="G19"/>
  <c r="F19"/>
  <c r="E19"/>
  <c r="N18"/>
  <c r="M18"/>
  <c r="L18"/>
  <c r="K18"/>
  <c r="G18"/>
  <c r="F18"/>
  <c r="E18"/>
  <c r="N17"/>
  <c r="K17"/>
  <c r="G17"/>
  <c r="F17"/>
  <c r="E17"/>
  <c r="C17"/>
  <c r="N16"/>
  <c r="M16"/>
  <c r="L16"/>
  <c r="K16"/>
  <c r="G16"/>
  <c r="F16"/>
  <c r="E16"/>
  <c r="M15"/>
  <c r="L15"/>
  <c r="G15"/>
  <c r="F15"/>
  <c r="E15"/>
  <c r="N14"/>
  <c r="M14"/>
  <c r="L14"/>
  <c r="K14"/>
  <c r="G14"/>
  <c r="E14"/>
  <c r="N13"/>
  <c r="M13"/>
  <c r="L13"/>
  <c r="K13"/>
  <c r="G13"/>
  <c r="F13"/>
  <c r="E13"/>
  <c r="N12"/>
  <c r="M12"/>
  <c r="L12"/>
  <c r="K12"/>
  <c r="G12"/>
  <c r="F12"/>
  <c r="E12"/>
  <c r="N11"/>
  <c r="M11"/>
  <c r="L11"/>
  <c r="K11"/>
  <c r="G11"/>
  <c r="F11"/>
  <c r="E11"/>
  <c r="N10"/>
  <c r="M10"/>
  <c r="L10"/>
  <c r="K10"/>
  <c r="G10"/>
  <c r="F10"/>
  <c r="E10"/>
  <c r="N9"/>
  <c r="M9"/>
  <c r="L9"/>
  <c r="K9"/>
  <c r="G9"/>
  <c r="F9"/>
  <c r="E9"/>
  <c r="N8"/>
  <c r="M8"/>
  <c r="L8"/>
  <c r="K8"/>
  <c r="G8"/>
  <c r="F8"/>
  <c r="E8"/>
  <c r="N7"/>
  <c r="M7"/>
  <c r="L7"/>
  <c r="K7"/>
  <c r="G7"/>
  <c r="F7"/>
  <c r="E7"/>
  <c r="F6"/>
  <c r="D6"/>
  <c r="C6"/>
  <c r="L44" i="5" l="1"/>
  <c r="M44" s="1"/>
  <c r="H44" s="1"/>
  <c r="I57"/>
  <c r="L27"/>
  <c r="M27" s="1"/>
  <c r="H27" s="1"/>
  <c r="L26"/>
  <c r="M26" s="1"/>
  <c r="H26" s="1"/>
  <c r="L25"/>
  <c r="M25" s="1"/>
  <c r="H25" s="1"/>
  <c r="M9"/>
  <c r="L22"/>
  <c r="J57"/>
  <c r="F37"/>
  <c r="L57" l="1"/>
  <c r="F57"/>
  <c r="H37"/>
  <c r="H9"/>
  <c r="M57"/>
  <c r="H57" l="1"/>
</calcChain>
</file>

<file path=xl/sharedStrings.xml><?xml version="1.0" encoding="utf-8"?>
<sst xmlns="http://schemas.openxmlformats.org/spreadsheetml/2006/main" count="1188" uniqueCount="360">
  <si>
    <t>EJECUCION  PRESUPUESTAL CONCEJO DE BELLO VIGENCIA FISCAL 2020</t>
  </si>
  <si>
    <t>PERIODO MES DE ENERO  DE 2020</t>
  </si>
  <si>
    <t>CODIGO</t>
  </si>
  <si>
    <t>RUBRO</t>
  </si>
  <si>
    <t>PPTO INICIAL</t>
  </si>
  <si>
    <t>TRASLADOS</t>
  </si>
  <si>
    <t>%</t>
  </si>
  <si>
    <t>CONCEJO</t>
  </si>
  <si>
    <t>DISPONIBILIDADES</t>
  </si>
  <si>
    <t>COMPROMISOS</t>
  </si>
  <si>
    <t>PAGOS</t>
  </si>
  <si>
    <t>ACUMULADO</t>
  </si>
  <si>
    <t>DISPONIBLE</t>
  </si>
  <si>
    <t>CONCEJO MUNICIPAL</t>
  </si>
  <si>
    <t xml:space="preserve">CONCEJO </t>
  </si>
  <si>
    <t>GASTOS DE PERSONAL</t>
  </si>
  <si>
    <t>SUELDOS DEL PERSONAL</t>
  </si>
  <si>
    <t>HORAS EXTRAS Y FESTIVOS</t>
  </si>
  <si>
    <t>PRIMA DE SERVICIOS JUNIO</t>
  </si>
  <si>
    <t>PRIMA NAVIDAD</t>
  </si>
  <si>
    <t>PRIMA DE VACACIONES</t>
  </si>
  <si>
    <t>PAGOS DIRECTOS CESANTIAS</t>
  </si>
  <si>
    <t>VACACIONES</t>
  </si>
  <si>
    <t>BONIFICACION POR RECREACION</t>
  </si>
  <si>
    <t>RECONOCIMIENTO DE LIQUIDAC</t>
  </si>
  <si>
    <t>BONIF POR SERV PREST</t>
  </si>
  <si>
    <t>SERVICIOS PERSONALES</t>
  </si>
  <si>
    <t>HONORARIOS CONCEJALES</t>
  </si>
  <si>
    <t xml:space="preserve">HONORARIOS </t>
  </si>
  <si>
    <t>SERVICIOS TECNICOS</t>
  </si>
  <si>
    <t>OTROS SERV PERSONALES</t>
  </si>
  <si>
    <t>SERV PERSONAL INDIRECTO</t>
  </si>
  <si>
    <t>S.S PENSION SEC PUBLIC</t>
  </si>
  <si>
    <t>S.S SALUD SEC PRIV</t>
  </si>
  <si>
    <t>S.S PENSION SEC PRIV</t>
  </si>
  <si>
    <t>ARL FONDO PUBLICO</t>
  </si>
  <si>
    <t>CESANTIAS FONDO PRIVADO</t>
  </si>
  <si>
    <t>INTERES CESANTIAS F PRIVADO</t>
  </si>
  <si>
    <t>APORTES SENA</t>
  </si>
  <si>
    <t>APORTES ICBF</t>
  </si>
  <si>
    <t>APORTES ESAP</t>
  </si>
  <si>
    <t>CAJAS DE COMP FLIAR</t>
  </si>
  <si>
    <t>APORTES INST TECNICOS</t>
  </si>
  <si>
    <t>CONTRIBUC INHERENTES</t>
  </si>
  <si>
    <t>ADQUISIC BIENES Y SERV</t>
  </si>
  <si>
    <t>COMPRA EQUIPOS</t>
  </si>
  <si>
    <t>MUEBLES Y ENSERES</t>
  </si>
  <si>
    <t>MATERIAL Y SUMINT</t>
  </si>
  <si>
    <t>OTRAS ADQUIS DE BIENES</t>
  </si>
  <si>
    <t>ADQUISICION D BIENES</t>
  </si>
  <si>
    <t>CAPACITA PERSONAL ADMON</t>
  </si>
  <si>
    <t>IMPRESOS Y PUBLIC</t>
  </si>
  <si>
    <t>VIAT Y GTOS DE TRANSPO</t>
  </si>
  <si>
    <t xml:space="preserve"> GTOS DE TRANSP CONC</t>
  </si>
  <si>
    <t>MANTENIMIENTO Y REPARAC</t>
  </si>
  <si>
    <t>CAPACITACION A CONCEJALES</t>
  </si>
  <si>
    <t>OTROS GASTOS</t>
  </si>
  <si>
    <t>EVENTOS CULTURALES</t>
  </si>
  <si>
    <t>FOMENTO PART CIUDADANA</t>
  </si>
  <si>
    <t>GASTOS BIENESTAR SOCIAL</t>
  </si>
  <si>
    <t>0,00%</t>
  </si>
  <si>
    <t>ADECUACIONES LOCATIVAS</t>
  </si>
  <si>
    <t>TOTAL ADMINISTRACION</t>
  </si>
  <si>
    <t>Elaboró</t>
  </si>
  <si>
    <t>Reviso</t>
  </si>
  <si>
    <t>Aprobo</t>
  </si>
  <si>
    <t>Fernando Ramirez</t>
  </si>
  <si>
    <t>Jhon Jairo Serna</t>
  </si>
  <si>
    <t>Gabriel Jaime Giraldo B</t>
  </si>
  <si>
    <t>Durante el mes de enero de 2020 no se realizo ningun movimiento de pago, unicamente se hizo un ajuste por traslado presupuestal entre diferentes rubros correspondientes a nomina, prestaciones y aportes por valor de $39.494.363, el cual fue aprobado mediante resolución #013de enero 27 de 2020 de acuerdo a los siguientes movimientos presupuetales:  contracreditación en los rubros A3231909101588 Reconocimiento de liquidación de prestaciones (Código 167) por valor de $12.600.000.  Rubro A3231909101591 Honorarios Concejo Código (170) por valor de $6.494.363  y Rubro A3231909201593 Otros servicios personales (172) po valor de 20.400.000 con saldo suficiente para realizar traslados con el objeto ajustar los montos de sueldos de personal, aportes y prestaciones en la siguiente forma: rubros A3231909101580 Sueldos Concejo Código (159)$6.494.363- Rubro A3231909101582 Prima de servicios  Código (161) $1.500.000- Rubro A3231909101583 Prima de Navidad Código (162)$2.000.000- Rubro A3231909101586 Vacaciones Código (165)  $3.500.000 Rubro  A3231909101587 Bonificación por Recreación Código (166)$200.000 Rubro A3231909101589 Bonificación por servicios prestados Código (168) $8.000.000Rubro A3231909301594  Pensión Fondo publico Código (173) $6.500.000 Rubro A3231909301595  S.S Salud Fondo Privado Código (174)$2.300.000  Rubro A3231909301597  ARL concejo  Código (176) $7.500.000 Rubro A3231909301600  Aportes SENA Código (179)$150.000 Rubro A3231909301601  ICBF concejo Código (180) $900.000  Rubro A3231909301602 ESAP Concejo Código (181) $150.000 y Rubro A3231909301604  Institutos Técnicos Concejo Código (183) $300.000  Para ajustar el presupuesto asignado para sueldos, prestaciones y aportes del personal de Planta del concejo de Bello en la Vigencia 2020. en la suma de $39.494.363 presupuesto definitivo para la vigencia 2020 $3.841.892.848</t>
  </si>
  <si>
    <t>PERIODO MES DE FEBRERO  DE 2020</t>
  </si>
  <si>
    <t>OBLIGACIONES</t>
  </si>
  <si>
    <r>
      <rPr>
        <sz val="11"/>
        <color theme="1"/>
        <rFont val="Calibri"/>
        <family val="2"/>
        <scheme val="minor"/>
      </rPr>
      <t>Durante el mes de febrero se actualizaron los pagos correspondientes al mes de enero y febrero de 2020 por valor de $566.846.501, equivalentes a un 14,75% del total asignado, quedando por ejecutar y ajustar al presupuesto acumulado unas obligaciones (compromisos en disponibilidades por ejecutar) por  la suma de $720.034.453, equivalentes a un 18,74% para un total de obligaciones y pagos al mes de febrero fecha de corte 29 de febrero la suma de $1.286.880.954 equivalentes a un 33,50%, quedando un presupuesto disponible de $</t>
    </r>
    <r>
      <rPr>
        <b/>
        <sz val="11"/>
        <color theme="1"/>
        <rFont val="Calibri"/>
        <family val="2"/>
        <scheme val="minor"/>
      </rPr>
      <t>2.555.011.894</t>
    </r>
    <r>
      <rPr>
        <sz val="11"/>
        <color theme="1"/>
        <rFont val="Calibri"/>
        <family val="2"/>
        <scheme val="minor"/>
      </rPr>
      <t xml:space="preserve"> equivalentes aun  66.50%. En el mes de febrero se realizo un traslado presupuestal mediante la resolución 026 del 24 de febrero de 2020, contraacreditando el rubro A3232009401608 Otras Adquisiciones de bienes Codigo (187) por la suma de $25.000.000 y Rubro A3232009701620 Otros Gastos Codigo (199) por valor de 30.900.000, para acredita el rubro A3232009701619 Adecuaciones Locativas  Codigo(198) por valor de $55.900.000</t>
    </r>
  </si>
  <si>
    <t>PERIODO MES DE MARZO  DE 2020</t>
  </si>
  <si>
    <r>
      <rPr>
        <sz val="11"/>
        <color theme="1"/>
        <rFont val="Calibri"/>
        <family val="2"/>
        <scheme val="minor"/>
      </rPr>
      <t>Durante el mes de Marzo el consolidaddo de pagos asciende a la suma  de $826.883.549, equivalentes a un 21.52% del total asignado, quedando por ejecutar y ajustar al presupuesto acumulado unas obligaciones (compromisos en disponibilidades por ejecutar) por  la suma de $424.846.920, equivalentes a un 11,05% para un total de obligaciones y pagos al mes de Marzo fecha de corte 30 de Marzo la suma de $1.251.730.469 equivalentes a un 32,58%, quedando un presupuesto disponible de $</t>
    </r>
    <r>
      <rPr>
        <b/>
        <sz val="11"/>
        <color theme="1"/>
        <rFont val="Calibri"/>
        <family val="2"/>
        <scheme val="minor"/>
      </rPr>
      <t>2.590.162.379</t>
    </r>
    <r>
      <rPr>
        <sz val="11"/>
        <color theme="1"/>
        <rFont val="Calibri"/>
        <family val="2"/>
        <scheme val="minor"/>
      </rPr>
      <t xml:space="preserve"> equivalentes aun  67.42%. En el mes de Marzo no se realizaron   traslados presupuestales . la distribucion de la disponibilidad es de la siguiente forma Disponible sin afectar $1.043.139.326   Disponibilidad #042 de 09/01/2020 $1.165.519.474 Disponibilidad #043 del09/01/2020 por $305.603.579 y Disponibilidad #283 del 03/03/2020 por valor de $75.900.000 total Disponibilidades $1.547.023.053 mas sasldo disponibilidad $1.043.139.326 total $2.590.162.379.</t>
    </r>
  </si>
  <si>
    <t>PERIODO MES DE ABRIL  DE 2020</t>
  </si>
  <si>
    <t xml:space="preserve"> $ - </t>
  </si>
  <si>
    <t>ADQUISICION DE SERVICIOS</t>
  </si>
  <si>
    <t>Durante el mes de Marzo el consolidaddo de pagos asciende a la suma  de $826.883.549, equivalentes a un 21.52% del total asignado, quedando por ejecutar y ajustar al presupuesto acumulado unas obligaciones (compromisos en disponibilidades por ejecutar) por  la suma de $424.846.920, equivalentes a un 11,05% para un total de obligaciones y pagos al mes de Marzo fecha de corte 30 de Marzo la suma de $1.251.730.469 equivalentes a un 32,58%, quedando un presupuesto disponible de $2.590.162.379 equivalentes aun  67.42%. En el mes de Marzo no se realizaron   traslados presupuestales . la distribucion de la disponibilidad es de la siguiente forma Disponible sin afectar $1.043.139.326   Disponibilidad #042 de 09/01/2020 $1.165.519.474 Disponibilidad #043 del09/01/2020 por $305.603.579 y Disponibilidad #283 del 03/03/2020 por valor de $75.900.000 total Disponibilidades $1.547.023.053 mas sasldo disponibilidad $1.043.139.326 total $2.590.162.379.</t>
  </si>
  <si>
    <t>Durante el mes de Abril el consolidaddo de pagos asciende a la suma  de $978.068.418, equivalentes a un 25,26% del total asignado, quedando por ejecutar y ajustar al presupuesto acumulado unas obligaciones (compromisos en disponibilidades por ejecutar) por  la suma de $204.409.255, equivalentes a un 5,32% para un total de obligaciones y pagos al mes de abril fecha de corte 30 deabril la suma de $1.182.477.673 equivalentes a un 30,78%, quedando un presupuesto disponible de $2.882.842.076 equivalentes aun  75,03%. En el mes de Abril no se realizaron   traslados presupuestales . la distribucion de la disponibilidad es de la siguiente forma Disponible sin afectar $959.050.772  para un total de $3.841.892.848</t>
  </si>
  <si>
    <t>PERIODO MES DE MAYO  DE 2020</t>
  </si>
  <si>
    <t>MUNICIPIO DE BELLO</t>
  </si>
  <si>
    <t>SECRETARIA DE HACIENDA</t>
  </si>
  <si>
    <t>EJECUCION PRESUPUESTAL DE GASTOS</t>
  </si>
  <si>
    <t>SECRETARIAS
CONCEPTOS</t>
  </si>
  <si>
    <t>PRESUPUESTO
DEFINITIVO</t>
  </si>
  <si>
    <t>TIPO
REC.</t>
  </si>
  <si>
    <t>ORDENACIONES</t>
  </si>
  <si>
    <t>EJECUCIÓN</t>
  </si>
  <si>
    <t>% DE
EJEC.</t>
  </si>
  <si>
    <t>RP Sueldos Concejo</t>
  </si>
  <si>
    <t>8.94%</t>
  </si>
  <si>
    <t>RP Horas extras y festivos - Concejo</t>
  </si>
  <si>
    <t>5.74%</t>
  </si>
  <si>
    <t>RP Prima De Servicios - Concejo</t>
  </si>
  <si>
    <t>72.38%</t>
  </si>
  <si>
    <t>RP Prima De Navidad - Concejo</t>
  </si>
  <si>
    <t>0.00%</t>
  </si>
  <si>
    <t>RP Prima De Vacaciones - Concejo</t>
  </si>
  <si>
    <t>RP Pagos Directos Cesantías Parciales y/o Definitivas</t>
  </si>
  <si>
    <t>7.00%</t>
  </si>
  <si>
    <t>RP Vacaciones  - Concejo</t>
  </si>
  <si>
    <t>RP Bonificación Por Recreación - Concejo</t>
  </si>
  <si>
    <t>RP Reconocimiento De Liquidación De Prestaciones Sociales</t>
  </si>
  <si>
    <t>RP Bonificación por Servicios Prestados - Concejo</t>
  </si>
  <si>
    <t>4.44%</t>
  </si>
  <si>
    <t>RP Honorarios De Los Concejales</t>
  </si>
  <si>
    <t>13.16%</t>
  </si>
  <si>
    <t>RP Honorarios - Concejo</t>
  </si>
  <si>
    <t>RP Servicios Técnicos - Concejo</t>
  </si>
  <si>
    <t>-2.84%</t>
  </si>
  <si>
    <t>RP Otros Servicios Personales Indirectos</t>
  </si>
  <si>
    <t xml:space="preserve">RP Pensión Fondo Público - Concejo </t>
  </si>
  <si>
    <t>1.71%</t>
  </si>
  <si>
    <t>RP Salud Fondo Privado - Concejo</t>
  </si>
  <si>
    <t>9.73%</t>
  </si>
  <si>
    <t>RP Pensión Fondo Privado - Concejo</t>
  </si>
  <si>
    <t>1.88%</t>
  </si>
  <si>
    <t>RP ARL - Concejo</t>
  </si>
  <si>
    <t>4.89%</t>
  </si>
  <si>
    <t>RP Cesantías Fondo Privado - Concejo</t>
  </si>
  <si>
    <t>RP Intereses Cesantías Fondo Privado - Concejo</t>
  </si>
  <si>
    <t>RP SENA - Concejo</t>
  </si>
  <si>
    <t>9.69%</t>
  </si>
  <si>
    <t>RP ICBF - Concejo</t>
  </si>
  <si>
    <t>9.68%</t>
  </si>
  <si>
    <t>RP ESAP - Concejo</t>
  </si>
  <si>
    <t>RP Cajas de Compensación Familiar - Concejo</t>
  </si>
  <si>
    <t>10.21%</t>
  </si>
  <si>
    <t>RP Institutos Técnicos - Concejo</t>
  </si>
  <si>
    <t>TOTAL GASTOS DE PERSONAL</t>
  </si>
  <si>
    <t>9.19%</t>
  </si>
  <si>
    <t>GASTOS GENERALES</t>
  </si>
  <si>
    <t>RP Compra De Equipos</t>
  </si>
  <si>
    <t>RP Muebles y Enseres</t>
  </si>
  <si>
    <t>RP Materiales y Suministros</t>
  </si>
  <si>
    <t>RP Otras Adquisiciones de Bienes</t>
  </si>
  <si>
    <t>RP Capacitación Personal Adtivo</t>
  </si>
  <si>
    <t>RP Impresos y Publicaciones</t>
  </si>
  <si>
    <t>RP Viáticos y gastos de Transporte y de Viaje De Funcionarios Concejo</t>
  </si>
  <si>
    <t>RP Viáticos y gastos de Transporte y de Viaje Concejales</t>
  </si>
  <si>
    <t>RP Mantenimiento y Reparaciones</t>
  </si>
  <si>
    <t>RP Capacitación A Concejales</t>
  </si>
  <si>
    <t>RP Otros Gastos</t>
  </si>
  <si>
    <t>RP Eventos Culturales</t>
  </si>
  <si>
    <t>RP Fomento A La Participación Ciudadana</t>
  </si>
  <si>
    <t>RP Gastos De Bienestar Social y Salud Ocupacional</t>
  </si>
  <si>
    <t>RP Adecuaciones Locativas</t>
  </si>
  <si>
    <t>TOTAL GASTOS GENERALES</t>
  </si>
  <si>
    <t>TOTAL CONCEJO</t>
  </si>
  <si>
    <t>7.44%</t>
  </si>
  <si>
    <t>TOTAL CONCEJO MUNICIPAL</t>
  </si>
  <si>
    <t>01-RPGR-94</t>
  </si>
  <si>
    <t>TOTAL ADMINISTRACIÓN</t>
  </si>
  <si>
    <t>EJECUCION : 182 dias del año correspondiente al 49.86%</t>
  </si>
  <si>
    <t>ACUMULADA PARA LA VIGENCIA  2020</t>
  </si>
  <si>
    <t>A JULIO</t>
  </si>
  <si>
    <t>CONCEPTOS/RUBROS</t>
  </si>
  <si>
    <t>PRESUPUESTO DEFINTIVO</t>
  </si>
  <si>
    <t>PPTO. DISPONIBLE</t>
  </si>
  <si>
    <t>TOTAL DISPONIBILIDAD</t>
  </si>
  <si>
    <t>SALDO DISPONIBILIDADES</t>
  </si>
  <si>
    <t>SALDO COMPROMISOS</t>
  </si>
  <si>
    <t>SALDO OBLIGACIONES</t>
  </si>
  <si>
    <t>TOTAL OBLIGACIONES</t>
  </si>
  <si>
    <t>TOTAL PAGOS</t>
  </si>
  <si>
    <t>% DE EJEC. OBLIG.</t>
  </si>
  <si>
    <t>TOTAL COMPROMISOS</t>
  </si>
  <si>
    <t>% COMPR.</t>
  </si>
  <si>
    <t>DESCRIPCIÓN</t>
  </si>
  <si>
    <t>COD</t>
  </si>
  <si>
    <t>3</t>
  </si>
  <si>
    <t>53.74%</t>
  </si>
  <si>
    <t>62.08%</t>
  </si>
  <si>
    <t>159</t>
  </si>
  <si>
    <t xml:space="preserve"> A3231909101580</t>
  </si>
  <si>
    <t>56.30%</t>
  </si>
  <si>
    <t>160</t>
  </si>
  <si>
    <t xml:space="preserve"> A3231909101581</t>
  </si>
  <si>
    <t>44.68%</t>
  </si>
  <si>
    <t>161</t>
  </si>
  <si>
    <t xml:space="preserve"> A3231909101582</t>
  </si>
  <si>
    <t>87.81%</t>
  </si>
  <si>
    <t>162</t>
  </si>
  <si>
    <t xml:space="preserve"> A3231909101583</t>
  </si>
  <si>
    <t>1.17%</t>
  </si>
  <si>
    <t>163</t>
  </si>
  <si>
    <t xml:space="preserve"> A3231909101584</t>
  </si>
  <si>
    <t>51.57%</t>
  </si>
  <si>
    <t>164</t>
  </si>
  <si>
    <t xml:space="preserve"> A3231909101585</t>
  </si>
  <si>
    <t>16.75%</t>
  </si>
  <si>
    <t>165</t>
  </si>
  <si>
    <t xml:space="preserve"> A3231909101586</t>
  </si>
  <si>
    <t>37.92%</t>
  </si>
  <si>
    <t>166</t>
  </si>
  <si>
    <t xml:space="preserve"> A3231909101587</t>
  </si>
  <si>
    <t>48.22%</t>
  </si>
  <si>
    <t>167</t>
  </si>
  <si>
    <t xml:space="preserve"> A3231909101588</t>
  </si>
  <si>
    <t>168</t>
  </si>
  <si>
    <t xml:space="preserve"> A3231909101589</t>
  </si>
  <si>
    <t>52.17%</t>
  </si>
  <si>
    <t>169</t>
  </si>
  <si>
    <t xml:space="preserve"> A3231909201590</t>
  </si>
  <si>
    <t>63.08%</t>
  </si>
  <si>
    <t>170</t>
  </si>
  <si>
    <t xml:space="preserve"> A3231909201591</t>
  </si>
  <si>
    <t>171</t>
  </si>
  <si>
    <t xml:space="preserve"> A3231909201592</t>
  </si>
  <si>
    <t>64.91%</t>
  </si>
  <si>
    <t>98.29%</t>
  </si>
  <si>
    <t>172</t>
  </si>
  <si>
    <t xml:space="preserve"> A3231909201593</t>
  </si>
  <si>
    <t>173</t>
  </si>
  <si>
    <t xml:space="preserve"> A3231909301594</t>
  </si>
  <si>
    <t>33.69%</t>
  </si>
  <si>
    <t>174</t>
  </si>
  <si>
    <t xml:space="preserve"> A3231909301595</t>
  </si>
  <si>
    <t>51.40%</t>
  </si>
  <si>
    <t>175</t>
  </si>
  <si>
    <t xml:space="preserve"> A3231909301596</t>
  </si>
  <si>
    <t>40.12%</t>
  </si>
  <si>
    <t>176</t>
  </si>
  <si>
    <t xml:space="preserve"> A3231909301597</t>
  </si>
  <si>
    <t>27.61%</t>
  </si>
  <si>
    <t>177</t>
  </si>
  <si>
    <t xml:space="preserve"> A3231909301598</t>
  </si>
  <si>
    <t>178</t>
  </si>
  <si>
    <t xml:space="preserve"> A3231909301599</t>
  </si>
  <si>
    <t>0.06%</t>
  </si>
  <si>
    <t>179</t>
  </si>
  <si>
    <t xml:space="preserve"> A3231909301600</t>
  </si>
  <si>
    <t>51.21%</t>
  </si>
  <si>
    <t>180</t>
  </si>
  <si>
    <t xml:space="preserve"> A3231909301601</t>
  </si>
  <si>
    <t>51.08%</t>
  </si>
  <si>
    <t>181</t>
  </si>
  <si>
    <t xml:space="preserve"> A3231909301602</t>
  </si>
  <si>
    <t>182</t>
  </si>
  <si>
    <t xml:space="preserve"> A3231909301603</t>
  </si>
  <si>
    <t>53.92%</t>
  </si>
  <si>
    <t>183</t>
  </si>
  <si>
    <t xml:space="preserve"> A3231909301604</t>
  </si>
  <si>
    <t>51.13%</t>
  </si>
  <si>
    <t>184</t>
  </si>
  <si>
    <t xml:space="preserve"> A3232009401605</t>
  </si>
  <si>
    <t>185</t>
  </si>
  <si>
    <t xml:space="preserve"> A3232009401606</t>
  </si>
  <si>
    <t>186</t>
  </si>
  <si>
    <t xml:space="preserve"> A3232009401607</t>
  </si>
  <si>
    <t>8.00%</t>
  </si>
  <si>
    <t>32.00%</t>
  </si>
  <si>
    <t>187</t>
  </si>
  <si>
    <t xml:space="preserve"> A3232009401608</t>
  </si>
  <si>
    <t>188</t>
  </si>
  <si>
    <t xml:space="preserve"> A3232009501609</t>
  </si>
  <si>
    <t>100.00%</t>
  </si>
  <si>
    <t>189</t>
  </si>
  <si>
    <t xml:space="preserve"> A3232009501610</t>
  </si>
  <si>
    <t>63.04%</t>
  </si>
  <si>
    <t>99.99%</t>
  </si>
  <si>
    <t>190</t>
  </si>
  <si>
    <t xml:space="preserve"> A3232009501611</t>
  </si>
  <si>
    <t>191</t>
  </si>
  <si>
    <t xml:space="preserve"> A3232009501612</t>
  </si>
  <si>
    <t>95.51%</t>
  </si>
  <si>
    <t>192</t>
  </si>
  <si>
    <t xml:space="preserve"> A3232009501613</t>
  </si>
  <si>
    <t>9.85%</t>
  </si>
  <si>
    <t>39.41%</t>
  </si>
  <si>
    <t>193</t>
  </si>
  <si>
    <t xml:space="preserve"> A3232009501614</t>
  </si>
  <si>
    <t>29.95%</t>
  </si>
  <si>
    <t>194</t>
  </si>
  <si>
    <t xml:space="preserve"> A3232009501615</t>
  </si>
  <si>
    <t>19.70%</t>
  </si>
  <si>
    <t>78.82%</t>
  </si>
  <si>
    <t>195</t>
  </si>
  <si>
    <t xml:space="preserve"> A3232009501616</t>
  </si>
  <si>
    <t>196</t>
  </si>
  <si>
    <t xml:space="preserve"> A3232009501617</t>
  </si>
  <si>
    <t>67.03%</t>
  </si>
  <si>
    <t>197</t>
  </si>
  <si>
    <t xml:space="preserve"> A3232009601618</t>
  </si>
  <si>
    <t>51.46%</t>
  </si>
  <si>
    <t>198</t>
  </si>
  <si>
    <t xml:space="preserve"> A3232009701619</t>
  </si>
  <si>
    <t>199</t>
  </si>
  <si>
    <t xml:space="preserve"> A3232009701620</t>
  </si>
  <si>
    <t>01-RPGR-80</t>
  </si>
  <si>
    <t>EJECUCION : 213 dias del año correspondiente al 58.36%</t>
  </si>
  <si>
    <t>57.50%</t>
  </si>
  <si>
    <t>64.27%</t>
  </si>
  <si>
    <t>64.68%</t>
  </si>
  <si>
    <t>56.92%</t>
  </si>
  <si>
    <t>88.17%</t>
  </si>
  <si>
    <t>54.98%</t>
  </si>
  <si>
    <t>75.74%</t>
  </si>
  <si>
    <t>41.99%</t>
  </si>
  <si>
    <t>60.40%</t>
  </si>
  <si>
    <t>49.89%</t>
  </si>
  <si>
    <t>32.03%</t>
  </si>
  <si>
    <t>60.19%</t>
  </si>
  <si>
    <t>60.03%</t>
  </si>
  <si>
    <t>63.38%</t>
  </si>
  <si>
    <t>60.10%</t>
  </si>
  <si>
    <t>81.18%</t>
  </si>
  <si>
    <t>13.33%</t>
  </si>
  <si>
    <t>53.33%</t>
  </si>
  <si>
    <t>39.32%</t>
  </si>
  <si>
    <t>28.25%</t>
  </si>
  <si>
    <t>44.81%</t>
  </si>
  <si>
    <t>13.36%</t>
  </si>
  <si>
    <t>53.45%</t>
  </si>
  <si>
    <t>25.00%</t>
  </si>
  <si>
    <t>20.24%</t>
  </si>
  <si>
    <t>68.62%</t>
  </si>
  <si>
    <t>82.16%</t>
  </si>
  <si>
    <t>20.95%</t>
  </si>
  <si>
    <t>40.71%</t>
  </si>
  <si>
    <t>EJECUCION : 244 dias del año correspondiente al 66.85%</t>
  </si>
  <si>
    <t>73.11%</t>
  </si>
  <si>
    <t>63.50%</t>
  </si>
  <si>
    <t>88.21%</t>
  </si>
  <si>
    <t>1.21%</t>
  </si>
  <si>
    <t>52.21%</t>
  </si>
  <si>
    <t>88.26%</t>
  </si>
  <si>
    <t>38.30%</t>
  </si>
  <si>
    <t>48.82%</t>
  </si>
  <si>
    <t>52.81%</t>
  </si>
  <si>
    <t>68.34%</t>
  </si>
  <si>
    <t>97.76%</t>
  </si>
  <si>
    <t>50.26%</t>
  </si>
  <si>
    <t>69.17%</t>
  </si>
  <si>
    <t>58.69%</t>
  </si>
  <si>
    <t>36.61%</t>
  </si>
  <si>
    <t>68.95%</t>
  </si>
  <si>
    <t>68.76%</t>
  </si>
  <si>
    <t>72.59%</t>
  </si>
  <si>
    <t>68.83%</t>
  </si>
  <si>
    <t>75.52%</t>
  </si>
  <si>
    <t>Gabriel Jaime Bustamante B</t>
  </si>
  <si>
    <t>Elaboro</t>
  </si>
  <si>
    <t>EJECUCION PRESUPUESTAL DE GASTOS DE JUNIO DEL AÑO 2020</t>
  </si>
  <si>
    <t>Gabriel Jaime Giraldo</t>
  </si>
  <si>
    <t xml:space="preserve"> AGOSTO</t>
  </si>
  <si>
    <t>Fernado Ramirez</t>
  </si>
  <si>
    <t>Página 1 de 2</t>
  </si>
  <si>
    <t>62.18%</t>
  </si>
  <si>
    <t>59.77%</t>
  </si>
  <si>
    <t>26.66%</t>
  </si>
  <si>
    <t>33.77%</t>
  </si>
  <si>
    <t>26.73%</t>
  </si>
  <si>
    <t>50.00%</t>
  </si>
  <si>
    <t>69.56%</t>
  </si>
  <si>
    <t>EJECUCION : 287 dias del año correspondiente al 78.63%</t>
  </si>
  <si>
    <t xml:space="preserve"> ACUMULADA PARA LA VIGENCIA  2020</t>
  </si>
  <si>
    <t>SEPTIEMBRE</t>
  </si>
  <si>
    <t xml:space="preserve">Laura Acevedo </t>
  </si>
</sst>
</file>

<file path=xl/styles.xml><?xml version="1.0" encoding="utf-8"?>
<styleSheet xmlns="http://schemas.openxmlformats.org/spreadsheetml/2006/main">
  <numFmts count="4">
    <numFmt numFmtId="42" formatCode="_-&quot;$&quot;\ * #,##0_-;\-&quot;$&quot;\ * #,##0_-;_-&quot;$&quot;\ * &quot;-&quot;_-;_-@_-"/>
    <numFmt numFmtId="164" formatCode="###,###,###,###,###,##0"/>
    <numFmt numFmtId="165" formatCode="###,###,###,###,###,##0\ ;\(###,###,###,###,###,##0\)\ "/>
    <numFmt numFmtId="166" formatCode="###,###,###,###,###,###;\ \(###,###,###,###,###,###\)"/>
  </numFmts>
  <fonts count="50">
    <font>
      <sz val="11"/>
      <color theme="1"/>
      <name val="Calibri"/>
      <charset val="134"/>
      <scheme val="minor"/>
    </font>
    <font>
      <sz val="11"/>
      <color theme="1"/>
      <name val="Calibri"/>
      <family val="2"/>
      <scheme val="minor"/>
    </font>
    <font>
      <sz val="11"/>
      <color theme="1"/>
      <name val="Calibri"/>
      <family val="2"/>
      <scheme val="minor"/>
    </font>
    <font>
      <b/>
      <sz val="10"/>
      <name val="Arial"/>
      <family val="2"/>
    </font>
    <font>
      <b/>
      <sz val="8"/>
      <name val="Arial"/>
      <family val="2"/>
    </font>
    <font>
      <b/>
      <sz val="8"/>
      <color indexed="8"/>
      <name val="Arial Narrow"/>
      <family val="2"/>
    </font>
    <font>
      <sz val="8"/>
      <name val="Arial Narrow"/>
      <family val="2"/>
    </font>
    <font>
      <sz val="8"/>
      <color indexed="8"/>
      <name val="Arial Narrow"/>
      <family val="2"/>
    </font>
    <font>
      <b/>
      <sz val="12"/>
      <name val="Arial Narrow"/>
      <family val="2"/>
    </font>
    <font>
      <b/>
      <sz val="12"/>
      <color indexed="8"/>
      <name val="Arial Narrow"/>
      <family val="2"/>
    </font>
    <font>
      <sz val="8"/>
      <color rgb="FFFF0000"/>
      <name val="Arial Narrow"/>
      <family val="2"/>
    </font>
    <font>
      <sz val="10"/>
      <name val="Arial Narrow"/>
      <family val="2"/>
    </font>
    <font>
      <sz val="10"/>
      <color indexed="8"/>
      <name val="Arial Narrow"/>
      <family val="2"/>
    </font>
    <font>
      <sz val="10"/>
      <color rgb="FFFF0000"/>
      <name val="Arial Narrow"/>
      <family val="2"/>
    </font>
    <font>
      <b/>
      <sz val="10"/>
      <color rgb="FFFF0000"/>
      <name val="Arial Narrow"/>
      <family val="2"/>
    </font>
    <font>
      <b/>
      <sz val="10"/>
      <color indexed="8"/>
      <name val="Arial Narrow"/>
      <family val="2"/>
    </font>
    <font>
      <b/>
      <sz val="8"/>
      <color rgb="FFFF0000"/>
      <name val="Arial Narrow"/>
      <family val="2"/>
    </font>
    <font>
      <sz val="8"/>
      <color theme="1"/>
      <name val="Calibri"/>
      <family val="2"/>
      <scheme val="minor"/>
    </font>
    <font>
      <sz val="8"/>
      <color theme="1"/>
      <name val="Arial Narrow"/>
      <family val="2"/>
    </font>
    <font>
      <b/>
      <sz val="10"/>
      <name val="Arial Narrow"/>
      <family val="2"/>
    </font>
    <font>
      <b/>
      <sz val="8"/>
      <name val="Arial Narrow"/>
      <family val="2"/>
    </font>
    <font>
      <b/>
      <sz val="11"/>
      <color theme="1"/>
      <name val="Calibri"/>
      <family val="2"/>
      <scheme val="minor"/>
    </font>
    <font>
      <sz val="10"/>
      <color theme="1"/>
      <name val="Arial"/>
      <family val="2"/>
    </font>
    <font>
      <b/>
      <sz val="9"/>
      <color theme="1"/>
      <name val="Times New Roman"/>
      <family val="1"/>
    </font>
    <font>
      <b/>
      <sz val="10"/>
      <color theme="1"/>
      <name val="Arial"/>
      <family val="2"/>
    </font>
    <font>
      <sz val="9"/>
      <color theme="1"/>
      <name val="Times New Roman"/>
      <family val="1"/>
    </font>
    <font>
      <sz val="6"/>
      <color theme="1"/>
      <name val="Microsoft Sans Serif"/>
      <family val="2"/>
    </font>
    <font>
      <b/>
      <sz val="11"/>
      <color theme="1"/>
      <name val="Times New Roman"/>
      <family val="1"/>
    </font>
    <font>
      <b/>
      <sz val="12"/>
      <color theme="1"/>
      <name val="Times New Roman"/>
      <family val="1"/>
    </font>
    <font>
      <i/>
      <sz val="9"/>
      <color indexed="64"/>
      <name val="Times New Roman"/>
      <family val="1"/>
    </font>
    <font>
      <b/>
      <sz val="12"/>
      <color indexed="8"/>
      <name val="Times New Roman"/>
      <family val="1"/>
    </font>
    <font>
      <b/>
      <sz val="10"/>
      <color indexed="63"/>
      <name val="Times New Roman"/>
      <family val="1"/>
    </font>
    <font>
      <b/>
      <sz val="8"/>
      <color indexed="63"/>
      <name val="Times New Roman"/>
      <family val="1"/>
    </font>
    <font>
      <b/>
      <sz val="7"/>
      <color indexed="63"/>
      <name val="Times New Roman"/>
      <family val="1"/>
    </font>
    <font>
      <sz val="8"/>
      <color indexed="8"/>
      <name val="Times New Roman"/>
      <family val="1"/>
    </font>
    <font>
      <sz val="9"/>
      <color indexed="8"/>
      <name val="Times New Roman"/>
      <family val="1"/>
    </font>
    <font>
      <sz val="8"/>
      <color indexed="8"/>
      <name val="Times New Roman"/>
      <family val="2"/>
    </font>
    <font>
      <i/>
      <sz val="8"/>
      <color indexed="8"/>
      <name val="Times New Roman"/>
      <family val="1"/>
    </font>
    <font>
      <sz val="6"/>
      <color indexed="8"/>
      <name val="Microsoft Sans Serif"/>
      <family val="2"/>
    </font>
    <font>
      <b/>
      <sz val="11"/>
      <color indexed="63"/>
      <name val="Times New Roman"/>
      <family val="1"/>
    </font>
    <font>
      <b/>
      <sz val="9"/>
      <color indexed="8"/>
      <name val="Times New Roman"/>
      <family val="1"/>
    </font>
    <font>
      <sz val="11"/>
      <color theme="1"/>
      <name val="Arial"/>
      <family val="2"/>
    </font>
    <font>
      <sz val="12"/>
      <color theme="1"/>
      <name val="Times New Roman"/>
      <family val="1"/>
    </font>
    <font>
      <sz val="11"/>
      <color theme="1"/>
      <name val="Times New Roman"/>
      <family val="1"/>
    </font>
    <font>
      <b/>
      <sz val="10"/>
      <color theme="1"/>
      <name val="Times New Roman"/>
      <family val="1"/>
    </font>
    <font>
      <sz val="10"/>
      <color theme="1"/>
      <name val="Times New Roman"/>
      <family val="1"/>
    </font>
    <font>
      <b/>
      <sz val="9"/>
      <color indexed="8"/>
      <name val="Tahoma"/>
      <family val="2"/>
    </font>
    <font>
      <sz val="11"/>
      <color theme="1"/>
      <name val="Tahoma"/>
      <family val="2"/>
    </font>
    <font>
      <sz val="10"/>
      <color theme="1"/>
      <name val="Tahoma"/>
      <family val="2"/>
    </font>
    <font>
      <sz val="7"/>
      <color indexed="8"/>
      <name val="Times New Roman"/>
      <family val="1"/>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s>
  <cellStyleXfs count="1">
    <xf numFmtId="0" fontId="0" fillId="0" borderId="0"/>
  </cellStyleXfs>
  <cellXfs count="156">
    <xf numFmtId="0" fontId="0" fillId="0" borderId="0" xfId="0"/>
    <xf numFmtId="0" fontId="4"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wrapText="1"/>
    </xf>
    <xf numFmtId="0" fontId="4" fillId="0" borderId="2" xfId="0" applyFont="1" applyBorder="1" applyAlignment="1">
      <alignment horizontal="right"/>
    </xf>
    <xf numFmtId="42" fontId="5" fillId="0" borderId="2" xfId="0" applyNumberFormat="1" applyFont="1" applyBorder="1"/>
    <xf numFmtId="0" fontId="6" fillId="0" borderId="2" xfId="0" applyFont="1" applyBorder="1" applyAlignment="1">
      <alignment horizontal="right"/>
    </xf>
    <xf numFmtId="0" fontId="7" fillId="0" borderId="2" xfId="0" applyFont="1" applyBorder="1"/>
    <xf numFmtId="3" fontId="7" fillId="0" borderId="2" xfId="0" applyNumberFormat="1" applyFont="1" applyBorder="1"/>
    <xf numFmtId="10" fontId="7" fillId="0" borderId="2" xfId="0" applyNumberFormat="1" applyFont="1" applyBorder="1"/>
    <xf numFmtId="0" fontId="8" fillId="0" borderId="2" xfId="0" applyFont="1" applyBorder="1" applyAlignment="1">
      <alignment horizontal="right"/>
    </xf>
    <xf numFmtId="0" fontId="9" fillId="0" borderId="2" xfId="0" applyFont="1" applyBorder="1"/>
    <xf numFmtId="3" fontId="8" fillId="0" borderId="2" xfId="0" applyNumberFormat="1" applyFont="1" applyBorder="1"/>
    <xf numFmtId="3" fontId="10" fillId="0" borderId="2" xfId="0" applyNumberFormat="1" applyFont="1" applyBorder="1"/>
    <xf numFmtId="0" fontId="8" fillId="0" borderId="2" xfId="0" applyFont="1" applyBorder="1"/>
    <xf numFmtId="3" fontId="9" fillId="0" borderId="2" xfId="0" applyNumberFormat="1" applyFont="1" applyBorder="1"/>
    <xf numFmtId="0" fontId="6" fillId="0" borderId="2" xfId="0" applyFont="1" applyBorder="1"/>
    <xf numFmtId="3" fontId="6" fillId="0" borderId="2" xfId="0" applyNumberFormat="1" applyFont="1" applyBorder="1"/>
    <xf numFmtId="0" fontId="11" fillId="0" borderId="2" xfId="0" applyFont="1" applyBorder="1"/>
    <xf numFmtId="0" fontId="12" fillId="0" borderId="2" xfId="0" applyFont="1" applyBorder="1"/>
    <xf numFmtId="3" fontId="12" fillId="0" borderId="2" xfId="0" applyNumberFormat="1" applyFont="1" applyBorder="1"/>
    <xf numFmtId="3" fontId="13" fillId="0" borderId="2" xfId="0" applyNumberFormat="1" applyFont="1" applyBorder="1"/>
    <xf numFmtId="10" fontId="12" fillId="0" borderId="2" xfId="0" applyNumberFormat="1" applyFont="1" applyBorder="1"/>
    <xf numFmtId="3" fontId="14" fillId="0" borderId="2" xfId="0" applyNumberFormat="1" applyFont="1" applyBorder="1"/>
    <xf numFmtId="10" fontId="15" fillId="0" borderId="2" xfId="0" applyNumberFormat="1" applyFont="1" applyBorder="1"/>
    <xf numFmtId="0" fontId="5" fillId="0" borderId="2" xfId="0" applyFont="1" applyBorder="1"/>
    <xf numFmtId="3" fontId="5" fillId="0" borderId="2" xfId="0" applyNumberFormat="1" applyFont="1" applyBorder="1"/>
    <xf numFmtId="3" fontId="16" fillId="0" borderId="2" xfId="0" applyNumberFormat="1" applyFont="1" applyBorder="1"/>
    <xf numFmtId="3" fontId="0" fillId="0" borderId="0" xfId="0" applyNumberFormat="1"/>
    <xf numFmtId="0" fontId="0" fillId="0" borderId="0" xfId="0" applyAlignment="1">
      <alignment horizontal="left"/>
    </xf>
    <xf numFmtId="3" fontId="0" fillId="0" borderId="0" xfId="0" applyNumberFormat="1" applyAlignment="1">
      <alignment horizontal="left"/>
    </xf>
    <xf numFmtId="10" fontId="0" fillId="0" borderId="0" xfId="0" applyNumberFormat="1"/>
    <xf numFmtId="10" fontId="0" fillId="0" borderId="0" xfId="0" applyNumberFormat="1" applyAlignment="1">
      <alignment horizontal="left"/>
    </xf>
    <xf numFmtId="0" fontId="0" fillId="0" borderId="0" xfId="0" applyAlignment="1">
      <alignment horizontal="left" wrapText="1"/>
    </xf>
    <xf numFmtId="0" fontId="5" fillId="0" borderId="2" xfId="0" applyFont="1" applyFill="1" applyBorder="1" applyAlignment="1">
      <alignment horizontal="center"/>
    </xf>
    <xf numFmtId="0" fontId="17" fillId="0" borderId="0" xfId="0" applyFont="1"/>
    <xf numFmtId="3" fontId="18" fillId="0" borderId="2" xfId="0" applyNumberFormat="1" applyFont="1" applyBorder="1"/>
    <xf numFmtId="10" fontId="7" fillId="0" borderId="2" xfId="0" applyNumberFormat="1" applyFont="1" applyBorder="1" applyAlignment="1">
      <alignment horizontal="right"/>
    </xf>
    <xf numFmtId="3" fontId="15" fillId="0" borderId="2" xfId="0" applyNumberFormat="1" applyFont="1" applyBorder="1"/>
    <xf numFmtId="10" fontId="6" fillId="0" borderId="2" xfId="0" applyNumberFormat="1" applyFont="1" applyBorder="1"/>
    <xf numFmtId="0" fontId="0" fillId="0" borderId="0" xfId="0" applyAlignment="1">
      <alignment horizontal="distributed"/>
    </xf>
    <xf numFmtId="0" fontId="19" fillId="0" borderId="2" xfId="0" applyFont="1" applyBorder="1" applyAlignment="1">
      <alignment horizontal="right"/>
    </xf>
    <xf numFmtId="0" fontId="15" fillId="0" borderId="2" xfId="0" applyFont="1" applyBorder="1"/>
    <xf numFmtId="0" fontId="19" fillId="0" borderId="2" xfId="0" applyFont="1" applyBorder="1"/>
    <xf numFmtId="10" fontId="5" fillId="0" borderId="2" xfId="0" applyNumberFormat="1" applyFont="1" applyBorder="1"/>
    <xf numFmtId="3" fontId="20" fillId="0" borderId="2" xfId="0" applyNumberFormat="1" applyFont="1" applyBorder="1"/>
    <xf numFmtId="0" fontId="22" fillId="0" borderId="0" xfId="0" applyFont="1"/>
    <xf numFmtId="0" fontId="22" fillId="0" borderId="2" xfId="0" applyFont="1" applyBorder="1"/>
    <xf numFmtId="0" fontId="30" fillId="2" borderId="0" xfId="0" applyFont="1" applyFill="1" applyAlignment="1">
      <alignment horizontal="left" vertical="top" wrapText="1"/>
    </xf>
    <xf numFmtId="0" fontId="31" fillId="0" borderId="2" xfId="0" applyFont="1" applyBorder="1" applyAlignment="1">
      <alignment horizontal="center" vertical="top" wrapText="1"/>
    </xf>
    <xf numFmtId="0" fontId="0" fillId="0" borderId="2" xfId="0" applyBorder="1"/>
    <xf numFmtId="0" fontId="31" fillId="0" borderId="2" xfId="0" applyFont="1" applyBorder="1" applyAlignment="1">
      <alignment horizontal="right" vertical="top" wrapText="1"/>
    </xf>
    <xf numFmtId="165" fontId="32" fillId="0" borderId="2" xfId="0" applyNumberFormat="1" applyFont="1" applyBorder="1" applyAlignment="1">
      <alignment horizontal="right" vertical="top"/>
    </xf>
    <xf numFmtId="0" fontId="32" fillId="0" borderId="2" xfId="0" applyFont="1" applyBorder="1" applyAlignment="1">
      <alignment horizontal="right" vertical="top" wrapText="1"/>
    </xf>
    <xf numFmtId="0" fontId="35" fillId="0" borderId="2" xfId="0" applyFont="1" applyBorder="1" applyAlignment="1">
      <alignment horizontal="right" vertical="top" wrapText="1"/>
    </xf>
    <xf numFmtId="165" fontId="34" fillId="0" borderId="2" xfId="0" applyNumberFormat="1" applyFont="1" applyBorder="1" applyAlignment="1">
      <alignment horizontal="right" vertical="top"/>
    </xf>
    <xf numFmtId="165" fontId="34" fillId="0" borderId="2" xfId="0" applyNumberFormat="1" applyFont="1" applyBorder="1" applyAlignment="1">
      <alignment horizontal="right" vertical="top"/>
    </xf>
    <xf numFmtId="0" fontId="37" fillId="0" borderId="2" xfId="0" applyFont="1" applyBorder="1" applyAlignment="1">
      <alignment horizontal="right" vertical="top" wrapText="1"/>
    </xf>
    <xf numFmtId="0" fontId="31" fillId="0" borderId="2" xfId="0" applyFont="1" applyBorder="1" applyAlignment="1">
      <alignment horizontal="right" vertical="top" wrapText="1"/>
    </xf>
    <xf numFmtId="0" fontId="22" fillId="0" borderId="0" xfId="0" applyFont="1" applyAlignment="1"/>
    <xf numFmtId="164" fontId="23" fillId="0" borderId="2" xfId="0" applyNumberFormat="1" applyFont="1" applyBorder="1" applyAlignment="1">
      <alignment vertical="top"/>
    </xf>
    <xf numFmtId="0" fontId="26" fillId="0" borderId="2" xfId="0" applyFont="1" applyBorder="1" applyAlignment="1">
      <alignment horizontal="left" vertical="top" wrapText="1"/>
    </xf>
    <xf numFmtId="0" fontId="28" fillId="0" borderId="0" xfId="0" applyFont="1" applyAlignment="1">
      <alignment vertical="top" wrapText="1"/>
    </xf>
    <xf numFmtId="0" fontId="44" fillId="0" borderId="0" xfId="0" applyFont="1" applyAlignment="1">
      <alignment vertical="top" wrapText="1"/>
    </xf>
    <xf numFmtId="0" fontId="22" fillId="0" borderId="0" xfId="0" applyFont="1" applyAlignment="1">
      <alignment wrapText="1"/>
    </xf>
    <xf numFmtId="0" fontId="23" fillId="0" borderId="2" xfId="0" applyFont="1" applyBorder="1" applyAlignment="1">
      <alignment vertical="top" wrapText="1"/>
    </xf>
    <xf numFmtId="0" fontId="40" fillId="0" borderId="0" xfId="0" applyFont="1" applyAlignment="1">
      <alignment horizontal="left" vertical="top" wrapText="1"/>
    </xf>
    <xf numFmtId="0" fontId="40" fillId="0" borderId="0" xfId="0" applyFont="1" applyAlignment="1">
      <alignment vertical="top" wrapText="1"/>
    </xf>
    <xf numFmtId="0" fontId="0" fillId="0" borderId="0" xfId="0" applyAlignment="1">
      <alignment horizontal="center"/>
    </xf>
    <xf numFmtId="0" fontId="0" fillId="0" borderId="0" xfId="0" applyAlignment="1"/>
    <xf numFmtId="0" fontId="47" fillId="0" borderId="0" xfId="0" applyFont="1"/>
    <xf numFmtId="0" fontId="47" fillId="0" borderId="0" xfId="0" applyFont="1" applyAlignment="1"/>
    <xf numFmtId="0" fontId="2" fillId="0" borderId="0" xfId="0" applyFont="1" applyAlignment="1">
      <alignment horizontal="center"/>
    </xf>
    <xf numFmtId="0" fontId="2" fillId="0" borderId="0" xfId="0" applyFont="1" applyAlignment="1"/>
    <xf numFmtId="0" fontId="0" fillId="0" borderId="0" xfId="0" applyAlignment="1">
      <alignment horizontal="left" wrapText="1"/>
    </xf>
    <xf numFmtId="0" fontId="3" fillId="0" borderId="0" xfId="0" applyFont="1" applyAlignment="1">
      <alignment horizontal="center"/>
    </xf>
    <xf numFmtId="0" fontId="3" fillId="0" borderId="1" xfId="0" applyFont="1" applyBorder="1" applyAlignment="1">
      <alignment horizontal="center"/>
    </xf>
    <xf numFmtId="0" fontId="0" fillId="0" borderId="0" xfId="0" applyAlignment="1">
      <alignment horizontal="left"/>
    </xf>
    <xf numFmtId="0" fontId="0" fillId="0" borderId="0" xfId="0" applyFont="1" applyAlignment="1">
      <alignment horizontal="left" wrapText="1"/>
    </xf>
    <xf numFmtId="0" fontId="0" fillId="0" borderId="0" xfId="0" applyAlignment="1">
      <alignment horizontal="center" wrapText="1"/>
    </xf>
    <xf numFmtId="0" fontId="0" fillId="0" borderId="0" xfId="0" applyAlignment="1">
      <alignment horizontal="justify" vertical="top" wrapText="1"/>
    </xf>
    <xf numFmtId="0" fontId="24" fillId="0" borderId="0" xfId="0" applyFont="1" applyAlignment="1">
      <alignment horizontal="center"/>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 xfId="0" applyFont="1" applyBorder="1" applyAlignment="1">
      <alignment horizontal="center" vertical="top" wrapText="1"/>
    </xf>
    <xf numFmtId="0" fontId="23" fillId="0" borderId="8" xfId="0" applyFont="1" applyBorder="1" applyAlignment="1">
      <alignment horizontal="center" vertical="top" wrapText="1"/>
    </xf>
    <xf numFmtId="0" fontId="22" fillId="0" borderId="14" xfId="0" applyFont="1" applyBorder="1" applyAlignment="1">
      <alignment horizontal="center"/>
    </xf>
    <xf numFmtId="164" fontId="23" fillId="0" borderId="2" xfId="0" applyNumberFormat="1" applyFont="1" applyBorder="1" applyAlignment="1">
      <alignment horizontal="right" vertical="top"/>
    </xf>
    <xf numFmtId="0" fontId="41" fillId="0" borderId="0" xfId="0" applyFont="1" applyAlignment="1">
      <alignment horizontal="center"/>
    </xf>
    <xf numFmtId="0" fontId="42" fillId="0" borderId="0" xfId="0" applyFont="1" applyAlignment="1">
      <alignment horizontal="center" vertical="top" wrapText="1"/>
    </xf>
    <xf numFmtId="0" fontId="22" fillId="0" borderId="9" xfId="0" applyFont="1" applyBorder="1" applyAlignment="1">
      <alignment horizontal="center"/>
    </xf>
    <xf numFmtId="0" fontId="22" fillId="0" borderId="11" xfId="0" applyFont="1" applyBorder="1" applyAlignment="1">
      <alignment horizontal="center"/>
    </xf>
    <xf numFmtId="0" fontId="22" fillId="0" borderId="2" xfId="0" applyFont="1" applyBorder="1" applyAlignment="1">
      <alignment horizontal="center"/>
    </xf>
    <xf numFmtId="0" fontId="22" fillId="0" borderId="10" xfId="0" applyFont="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2" borderId="11" xfId="0" applyFont="1" applyFill="1" applyBorder="1" applyAlignment="1">
      <alignment horizontal="center" vertical="top"/>
    </xf>
    <xf numFmtId="0" fontId="22" fillId="0" borderId="0" xfId="0" applyFont="1" applyAlignment="1">
      <alignment horizontal="center"/>
    </xf>
    <xf numFmtId="0" fontId="43" fillId="0" borderId="0" xfId="0" applyFont="1" applyAlignment="1">
      <alignment horizontal="center" vertical="top" wrapText="1"/>
    </xf>
    <xf numFmtId="164" fontId="23" fillId="0" borderId="2" xfId="0" applyNumberFormat="1" applyFont="1" applyBorder="1" applyAlignment="1">
      <alignment horizontal="center" vertical="top"/>
    </xf>
    <xf numFmtId="164" fontId="25" fillId="0" borderId="2" xfId="0" applyNumberFormat="1" applyFont="1" applyBorder="1" applyAlignment="1">
      <alignment horizontal="center" vertical="top"/>
    </xf>
    <xf numFmtId="0" fontId="27" fillId="0" borderId="2" xfId="0" applyFont="1" applyBorder="1" applyAlignment="1">
      <alignment horizontal="left" vertical="top" wrapText="1"/>
    </xf>
    <xf numFmtId="0" fontId="23" fillId="0" borderId="2" xfId="0" applyFont="1" applyBorder="1" applyAlignment="1">
      <alignment horizontal="right" vertical="top" wrapText="1"/>
    </xf>
    <xf numFmtId="0" fontId="25" fillId="2" borderId="2" xfId="0" applyFont="1" applyFill="1" applyBorder="1" applyAlignment="1">
      <alignment horizontal="left" vertical="top" wrapText="1"/>
    </xf>
    <xf numFmtId="164" fontId="25" fillId="2" borderId="2" xfId="0" applyNumberFormat="1" applyFont="1" applyFill="1" applyBorder="1" applyAlignment="1">
      <alignment horizontal="right" vertical="top"/>
    </xf>
    <xf numFmtId="0" fontId="25" fillId="0" borderId="2" xfId="0" applyFont="1" applyBorder="1" applyAlignment="1">
      <alignment horizontal="right" vertical="top" wrapText="1"/>
    </xf>
    <xf numFmtId="0" fontId="28" fillId="0" borderId="0" xfId="0" applyFont="1" applyAlignment="1">
      <alignment horizontal="left" vertical="top" wrapText="1"/>
    </xf>
    <xf numFmtId="0" fontId="23" fillId="0" borderId="2" xfId="0" applyFont="1" applyBorder="1" applyAlignment="1">
      <alignment horizontal="left" vertical="top" wrapText="1"/>
    </xf>
    <xf numFmtId="0" fontId="23" fillId="2" borderId="2" xfId="0" applyFont="1" applyFill="1" applyBorder="1" applyAlignment="1">
      <alignment horizontal="left" vertical="top" wrapText="1"/>
    </xf>
    <xf numFmtId="0" fontId="23" fillId="0" borderId="2" xfId="0" applyFont="1" applyBorder="1" applyAlignment="1">
      <alignment horizontal="center" vertical="top" wrapText="1"/>
    </xf>
    <xf numFmtId="0" fontId="25" fillId="2" borderId="2" xfId="0" applyFont="1" applyFill="1" applyBorder="1" applyAlignment="1">
      <alignment horizontal="center" vertical="top"/>
    </xf>
    <xf numFmtId="0" fontId="23" fillId="0" borderId="2" xfId="0" applyFont="1" applyBorder="1" applyAlignment="1">
      <alignment horizontal="center" vertical="top"/>
    </xf>
    <xf numFmtId="0" fontId="24" fillId="0" borderId="2" xfId="0" applyFont="1" applyBorder="1" applyAlignment="1">
      <alignment horizontal="center"/>
    </xf>
    <xf numFmtId="0" fontId="0" fillId="0" borderId="13" xfId="0" applyBorder="1" applyAlignment="1">
      <alignment horizontal="center"/>
    </xf>
    <xf numFmtId="0" fontId="45" fillId="0" borderId="0" xfId="0" applyFont="1" applyAlignment="1">
      <alignment horizontal="left"/>
    </xf>
    <xf numFmtId="0" fontId="40" fillId="0" borderId="15" xfId="0" applyFont="1" applyBorder="1" applyAlignment="1">
      <alignment horizontal="left" vertical="top" wrapText="1"/>
    </xf>
    <xf numFmtId="0" fontId="2" fillId="0" borderId="15" xfId="0" applyFont="1" applyBorder="1" applyAlignment="1">
      <alignment horizontal="left"/>
    </xf>
    <xf numFmtId="0" fontId="0" fillId="0" borderId="15" xfId="0" applyBorder="1" applyAlignment="1">
      <alignment horizontal="left"/>
    </xf>
    <xf numFmtId="0" fontId="2" fillId="0" borderId="0" xfId="0" applyFont="1" applyAlignment="1">
      <alignment horizontal="left"/>
    </xf>
    <xf numFmtId="0" fontId="40" fillId="0" borderId="0" xfId="0" applyFont="1" applyAlignment="1">
      <alignment horizontal="left" vertical="top" wrapText="1"/>
    </xf>
    <xf numFmtId="165" fontId="32" fillId="0" borderId="2" xfId="0" applyNumberFormat="1" applyFont="1" applyBorder="1" applyAlignment="1">
      <alignment horizontal="right" vertical="top"/>
    </xf>
    <xf numFmtId="166" fontId="32" fillId="0" borderId="2" xfId="0" applyNumberFormat="1" applyFont="1" applyBorder="1" applyAlignment="1">
      <alignment horizontal="right" vertical="top"/>
    </xf>
    <xf numFmtId="0" fontId="39" fillId="0" borderId="0" xfId="0" applyFont="1" applyAlignment="1">
      <alignment horizontal="left" vertical="top" wrapText="1"/>
    </xf>
    <xf numFmtId="166" fontId="34" fillId="0" borderId="2" xfId="0" applyNumberFormat="1" applyFont="1" applyBorder="1" applyAlignment="1">
      <alignment horizontal="right" vertical="top"/>
    </xf>
    <xf numFmtId="165" fontId="34" fillId="0" borderId="2" xfId="0" applyNumberFormat="1" applyFont="1" applyBorder="1" applyAlignment="1">
      <alignment horizontal="right" vertical="top"/>
    </xf>
    <xf numFmtId="0" fontId="38" fillId="0" borderId="2" xfId="0" applyFont="1" applyBorder="1" applyAlignment="1">
      <alignment horizontal="left" vertical="top" wrapText="1"/>
    </xf>
    <xf numFmtId="0" fontId="31" fillId="0" borderId="2" xfId="0" applyFont="1" applyBorder="1" applyAlignment="1">
      <alignment horizontal="right" vertical="top" wrapText="1"/>
    </xf>
    <xf numFmtId="0" fontId="34" fillId="0" borderId="2" xfId="0" applyFont="1" applyBorder="1" applyAlignment="1">
      <alignment horizontal="left" vertical="top" wrapText="1"/>
    </xf>
    <xf numFmtId="165" fontId="36" fillId="0" borderId="2" xfId="0" applyNumberFormat="1" applyFont="1" applyBorder="1" applyAlignment="1">
      <alignment horizontal="right" vertical="top"/>
    </xf>
    <xf numFmtId="0" fontId="32" fillId="0" borderId="2" xfId="0" applyFont="1" applyBorder="1" applyAlignment="1">
      <alignment horizontal="left" vertical="top" wrapText="1"/>
    </xf>
    <xf numFmtId="0" fontId="32" fillId="0" borderId="2" xfId="0" applyFont="1" applyBorder="1" applyAlignment="1">
      <alignment horizontal="center" vertical="top" wrapText="1"/>
    </xf>
    <xf numFmtId="0" fontId="30" fillId="0" borderId="0" xfId="0" applyFont="1" applyAlignment="1">
      <alignment horizontal="center" vertical="top" wrapText="1"/>
    </xf>
    <xf numFmtId="0" fontId="30" fillId="2" borderId="0" xfId="0" applyFont="1" applyFill="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31" fillId="0" borderId="2" xfId="0" applyFont="1" applyBorder="1" applyAlignment="1">
      <alignment horizontal="center" vertical="top" wrapText="1"/>
    </xf>
    <xf numFmtId="0" fontId="32" fillId="0" borderId="7" xfId="0" applyFont="1" applyBorder="1" applyAlignment="1">
      <alignment horizontal="center" vertical="top"/>
    </xf>
    <xf numFmtId="0" fontId="32" fillId="0" borderId="12" xfId="0" applyFont="1" applyBorder="1" applyAlignment="1">
      <alignment horizontal="center" vertical="top"/>
    </xf>
    <xf numFmtId="0" fontId="33" fillId="0" borderId="2" xfId="0" applyFont="1" applyBorder="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right" vertical="top" wrapText="1"/>
    </xf>
    <xf numFmtId="19" fontId="29" fillId="0" borderId="0" xfId="0" applyNumberFormat="1" applyFont="1" applyAlignment="1">
      <alignment horizontal="left" vertical="top"/>
    </xf>
    <xf numFmtId="0" fontId="48" fillId="0" borderId="0" xfId="0" applyFont="1" applyAlignment="1">
      <alignment horizontal="left"/>
    </xf>
    <xf numFmtId="0" fontId="47" fillId="0" borderId="0" xfId="0" applyFont="1" applyAlignment="1">
      <alignment horizontal="left"/>
    </xf>
    <xf numFmtId="0" fontId="21" fillId="0" borderId="0" xfId="0" applyFont="1" applyAlignment="1">
      <alignment horizontal="left"/>
    </xf>
    <xf numFmtId="0" fontId="40" fillId="0" borderId="13" xfId="0" applyFont="1" applyBorder="1" applyAlignment="1">
      <alignment horizontal="left" vertical="top" wrapText="1"/>
    </xf>
    <xf numFmtId="0" fontId="46" fillId="0" borderId="0" xfId="0" applyFont="1" applyAlignment="1">
      <alignment horizontal="left" vertical="top" wrapText="1"/>
    </xf>
    <xf numFmtId="0" fontId="49" fillId="0" borderId="2" xfId="0" applyFont="1" applyBorder="1" applyAlignment="1">
      <alignment horizontal="left" vertical="top" wrapText="1"/>
    </xf>
    <xf numFmtId="0" fontId="32" fillId="0" borderId="2" xfId="0" applyFont="1" applyBorder="1" applyAlignment="1">
      <alignment horizontal="right" vertical="top" wrapText="1"/>
    </xf>
    <xf numFmtId="0" fontId="37" fillId="0" borderId="2" xfId="0" applyFont="1" applyBorder="1" applyAlignment="1">
      <alignment horizontal="right" vertical="top" wrapText="1"/>
    </xf>
    <xf numFmtId="0" fontId="39" fillId="0" borderId="2" xfId="0" applyFont="1" applyBorder="1" applyAlignment="1">
      <alignment horizontal="left" vertical="top" wrapText="1"/>
    </xf>
    <xf numFmtId="0" fontId="0" fillId="0" borderId="2" xfId="0" applyBorder="1" applyAlignment="1">
      <alignment horizontal="center"/>
    </xf>
    <xf numFmtId="0" fontId="30" fillId="2" borderId="0" xfId="0" applyFont="1" applyFill="1" applyAlignment="1">
      <alignment horizontal="center" vertical="top" wrapText="1"/>
    </xf>
    <xf numFmtId="0" fontId="0" fillId="0" borderId="1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62"/>
  <sheetViews>
    <sheetView topLeftCell="A39" workbookViewId="0">
      <selection sqref="A1:N62"/>
    </sheetView>
  </sheetViews>
  <sheetFormatPr baseColWidth="10" defaultColWidth="11" defaultRowHeight="15"/>
  <cols>
    <col min="1" max="1" width="9.140625" customWidth="1"/>
    <col min="2" max="2" width="24.85546875" customWidth="1"/>
    <col min="3" max="3" width="13.42578125" customWidth="1"/>
    <col min="5" max="5" width="9.5703125" customWidth="1"/>
    <col min="7" max="7" width="9.5703125" customWidth="1"/>
    <col min="11" max="11" width="8.5703125" customWidth="1"/>
    <col min="14" max="14" width="9.140625" customWidth="1"/>
  </cols>
  <sheetData>
    <row r="1" spans="1:14">
      <c r="B1" s="75" t="s">
        <v>0</v>
      </c>
      <c r="C1" s="75"/>
      <c r="D1" s="75"/>
      <c r="E1" s="75"/>
      <c r="F1" s="75"/>
      <c r="G1" s="75"/>
      <c r="H1" s="75"/>
      <c r="I1" s="75"/>
      <c r="J1" s="75"/>
      <c r="K1" s="75"/>
      <c r="L1" s="75"/>
      <c r="M1" s="75"/>
      <c r="N1" s="75"/>
    </row>
    <row r="2" spans="1:14">
      <c r="B2" s="76" t="s">
        <v>1</v>
      </c>
      <c r="C2" s="76"/>
      <c r="D2" s="76"/>
      <c r="E2" s="76"/>
      <c r="F2" s="76"/>
      <c r="G2" s="76"/>
      <c r="H2" s="76"/>
      <c r="I2" s="76"/>
      <c r="J2" s="76"/>
      <c r="K2" s="76"/>
      <c r="L2" s="76"/>
      <c r="M2" s="76"/>
      <c r="N2" s="76"/>
    </row>
    <row r="3" spans="1:14" ht="25.5">
      <c r="A3" s="1" t="s">
        <v>2</v>
      </c>
      <c r="B3" s="2" t="s">
        <v>3</v>
      </c>
      <c r="C3" s="2" t="s">
        <v>4</v>
      </c>
      <c r="D3" s="2" t="s">
        <v>5</v>
      </c>
      <c r="E3" s="2" t="s">
        <v>6</v>
      </c>
      <c r="F3" s="2" t="s">
        <v>7</v>
      </c>
      <c r="G3" s="2" t="s">
        <v>6</v>
      </c>
      <c r="H3" s="3" t="s">
        <v>8</v>
      </c>
      <c r="I3" s="2" t="s">
        <v>9</v>
      </c>
      <c r="J3" s="34" t="s">
        <v>10</v>
      </c>
      <c r="K3" s="34" t="s">
        <v>6</v>
      </c>
      <c r="L3" s="34" t="s">
        <v>11</v>
      </c>
      <c r="M3" s="34" t="s">
        <v>12</v>
      </c>
      <c r="N3" s="2" t="s">
        <v>6</v>
      </c>
    </row>
    <row r="4" spans="1:14">
      <c r="A4" s="4">
        <v>3</v>
      </c>
      <c r="B4" s="2" t="s">
        <v>13</v>
      </c>
      <c r="C4" s="2"/>
      <c r="D4" s="2"/>
      <c r="E4" s="2"/>
      <c r="F4" s="2"/>
      <c r="G4" s="2"/>
      <c r="H4" s="3"/>
      <c r="I4" s="2"/>
      <c r="J4" s="34"/>
      <c r="K4" s="34"/>
      <c r="L4" s="34"/>
      <c r="M4" s="34"/>
      <c r="N4" s="2"/>
    </row>
    <row r="5" spans="1:14">
      <c r="A5" s="4">
        <v>27</v>
      </c>
      <c r="B5" s="2" t="s">
        <v>14</v>
      </c>
      <c r="C5" s="2"/>
      <c r="D5" s="2"/>
      <c r="E5" s="2"/>
      <c r="F5" s="2"/>
      <c r="G5" s="2"/>
      <c r="H5" s="3"/>
      <c r="I5" s="2"/>
      <c r="J5" s="34"/>
      <c r="K5" s="34"/>
      <c r="L5" s="34"/>
      <c r="M5" s="34"/>
      <c r="N5" s="2"/>
    </row>
    <row r="6" spans="1:14">
      <c r="A6" s="4">
        <v>20</v>
      </c>
      <c r="B6" s="2" t="s">
        <v>15</v>
      </c>
      <c r="C6" s="5">
        <f>C17+C22+C34</f>
        <v>3110094288</v>
      </c>
      <c r="D6" s="5">
        <f>D17+D22+D34</f>
        <v>0</v>
      </c>
      <c r="E6" s="2"/>
      <c r="F6" s="5">
        <f>F17+F22+F34</f>
        <v>3110094288</v>
      </c>
      <c r="G6" s="2"/>
      <c r="H6" s="3"/>
      <c r="I6" s="2"/>
      <c r="J6" s="34"/>
      <c r="K6" s="34"/>
      <c r="L6" s="34"/>
      <c r="M6" s="34"/>
      <c r="N6" s="2"/>
    </row>
    <row r="7" spans="1:14">
      <c r="A7" s="6">
        <v>159</v>
      </c>
      <c r="B7" s="7" t="s">
        <v>16</v>
      </c>
      <c r="C7" s="8">
        <v>545218835</v>
      </c>
      <c r="D7" s="8">
        <v>6494363</v>
      </c>
      <c r="E7" s="9">
        <f>C7/C55</f>
        <v>0.14191411800665599</v>
      </c>
      <c r="F7" s="8">
        <f>C7+D7</f>
        <v>551713198</v>
      </c>
      <c r="G7" s="9">
        <f>E7/E55</f>
        <v>0.14191411800665599</v>
      </c>
      <c r="H7" s="8"/>
      <c r="I7" s="8"/>
      <c r="J7" s="17"/>
      <c r="K7" s="9">
        <f t="shared" ref="K7:K14" si="0">(I7+J7)/F7</f>
        <v>0</v>
      </c>
      <c r="L7" s="8">
        <f>J7</f>
        <v>0</v>
      </c>
      <c r="M7" s="8">
        <f t="shared" ref="M7:M53" si="1">F7-L7-I7</f>
        <v>551713198</v>
      </c>
      <c r="N7" s="9">
        <f t="shared" ref="N7:N14" si="2">M7/F7</f>
        <v>1</v>
      </c>
    </row>
    <row r="8" spans="1:14">
      <c r="A8" s="6">
        <v>160</v>
      </c>
      <c r="B8" s="7" t="s">
        <v>17</v>
      </c>
      <c r="C8" s="8">
        <v>40000000</v>
      </c>
      <c r="D8" s="8"/>
      <c r="E8" s="9">
        <f>C8/C55</f>
        <v>1.04115345176332E-2</v>
      </c>
      <c r="F8" s="8">
        <f t="shared" ref="F8:F54" si="3">C8+D8</f>
        <v>40000000</v>
      </c>
      <c r="G8" s="9">
        <f>E8/E55</f>
        <v>1.04115345176332E-2</v>
      </c>
      <c r="H8" s="8"/>
      <c r="I8" s="8"/>
      <c r="J8" s="17"/>
      <c r="K8" s="9">
        <f t="shared" si="0"/>
        <v>0</v>
      </c>
      <c r="L8" s="8">
        <f>J8</f>
        <v>0</v>
      </c>
      <c r="M8" s="8">
        <f t="shared" si="1"/>
        <v>40000000</v>
      </c>
      <c r="N8" s="9">
        <f t="shared" si="2"/>
        <v>1</v>
      </c>
    </row>
    <row r="9" spans="1:14">
      <c r="A9" s="6">
        <v>161</v>
      </c>
      <c r="B9" s="7" t="s">
        <v>18</v>
      </c>
      <c r="C9" s="8">
        <v>22406254</v>
      </c>
      <c r="D9" s="8">
        <v>1500000</v>
      </c>
      <c r="E9" s="9">
        <f>C9/C55</f>
        <v>5.8320871732964099E-3</v>
      </c>
      <c r="F9" s="8">
        <f t="shared" si="3"/>
        <v>23906254</v>
      </c>
      <c r="G9" s="9">
        <f>E9/E55</f>
        <v>5.8320871732964099E-3</v>
      </c>
      <c r="H9" s="8"/>
      <c r="I9" s="8"/>
      <c r="J9" s="8"/>
      <c r="K9" s="9">
        <f t="shared" si="0"/>
        <v>0</v>
      </c>
      <c r="L9" s="8">
        <f t="shared" ref="L9:L53" si="4">J9</f>
        <v>0</v>
      </c>
      <c r="M9" s="8">
        <f t="shared" si="1"/>
        <v>23906254</v>
      </c>
      <c r="N9" s="9">
        <f t="shared" si="2"/>
        <v>1</v>
      </c>
    </row>
    <row r="10" spans="1:14">
      <c r="A10" s="6">
        <v>162</v>
      </c>
      <c r="B10" s="7" t="s">
        <v>19</v>
      </c>
      <c r="C10" s="8">
        <v>49273011</v>
      </c>
      <c r="D10" s="8">
        <v>2000000</v>
      </c>
      <c r="E10" s="9">
        <f>C10/C55</f>
        <v>1.2825191370355499E-2</v>
      </c>
      <c r="F10" s="8">
        <f t="shared" si="3"/>
        <v>51273011</v>
      </c>
      <c r="G10" s="9">
        <f>E10/E55</f>
        <v>1.2825191370355499E-2</v>
      </c>
      <c r="H10" s="8"/>
      <c r="I10" s="8"/>
      <c r="J10" s="8"/>
      <c r="K10" s="9">
        <f t="shared" si="0"/>
        <v>0</v>
      </c>
      <c r="L10" s="8">
        <f t="shared" si="4"/>
        <v>0</v>
      </c>
      <c r="M10" s="8">
        <f t="shared" si="1"/>
        <v>51273011</v>
      </c>
      <c r="N10" s="9">
        <f t="shared" si="2"/>
        <v>1</v>
      </c>
    </row>
    <row r="11" spans="1:14">
      <c r="A11" s="6">
        <v>163</v>
      </c>
      <c r="B11" s="7" t="s">
        <v>20</v>
      </c>
      <c r="C11" s="8">
        <v>23651045</v>
      </c>
      <c r="D11" s="8"/>
      <c r="E11" s="9">
        <f>C11/C55</f>
        <v>6.1560917848898803E-3</v>
      </c>
      <c r="F11" s="8">
        <f t="shared" si="3"/>
        <v>23651045</v>
      </c>
      <c r="G11" s="9">
        <f>E11/E55</f>
        <v>6.1560917848898803E-3</v>
      </c>
      <c r="H11" s="8"/>
      <c r="I11" s="8"/>
      <c r="J11" s="8"/>
      <c r="K11" s="9">
        <f t="shared" si="0"/>
        <v>0</v>
      </c>
      <c r="L11" s="8">
        <f t="shared" si="4"/>
        <v>0</v>
      </c>
      <c r="M11" s="8">
        <f t="shared" si="1"/>
        <v>23651045</v>
      </c>
      <c r="N11" s="9">
        <f t="shared" si="2"/>
        <v>1</v>
      </c>
    </row>
    <row r="12" spans="1:14">
      <c r="A12" s="6">
        <v>164</v>
      </c>
      <c r="B12" s="7" t="s">
        <v>21</v>
      </c>
      <c r="C12" s="8">
        <v>100000000</v>
      </c>
      <c r="D12" s="13"/>
      <c r="E12" s="9">
        <f>C12/C55</f>
        <v>2.60288362940829E-2</v>
      </c>
      <c r="F12" s="8">
        <f t="shared" si="3"/>
        <v>100000000</v>
      </c>
      <c r="G12" s="9">
        <f>E12/E55</f>
        <v>2.60288362940829E-2</v>
      </c>
      <c r="H12" s="8"/>
      <c r="I12" s="8"/>
      <c r="J12" s="8"/>
      <c r="K12" s="9">
        <f t="shared" si="0"/>
        <v>0</v>
      </c>
      <c r="L12" s="8">
        <f t="shared" si="4"/>
        <v>0</v>
      </c>
      <c r="M12" s="8">
        <f t="shared" si="1"/>
        <v>100000000</v>
      </c>
      <c r="N12" s="9">
        <f t="shared" si="2"/>
        <v>1</v>
      </c>
    </row>
    <row r="13" spans="1:14">
      <c r="A13" s="6">
        <v>165</v>
      </c>
      <c r="B13" s="7" t="s">
        <v>22</v>
      </c>
      <c r="C13" s="8">
        <v>36264936</v>
      </c>
      <c r="D13" s="8">
        <v>3500000</v>
      </c>
      <c r="E13" s="9">
        <f>C13/C55</f>
        <v>9.4393408235939405E-3</v>
      </c>
      <c r="F13" s="8">
        <f t="shared" si="3"/>
        <v>39764936</v>
      </c>
      <c r="G13" s="9">
        <f>E13/E55</f>
        <v>9.4393408235939405E-3</v>
      </c>
      <c r="H13" s="8"/>
      <c r="I13" s="8"/>
      <c r="J13" s="8"/>
      <c r="K13" s="9">
        <f t="shared" si="0"/>
        <v>0</v>
      </c>
      <c r="L13" s="8">
        <f t="shared" si="4"/>
        <v>0</v>
      </c>
      <c r="M13" s="8">
        <f t="shared" si="1"/>
        <v>39764936</v>
      </c>
      <c r="N13" s="9">
        <f t="shared" si="2"/>
        <v>1</v>
      </c>
    </row>
    <row r="14" spans="1:14">
      <c r="A14" s="6">
        <v>166</v>
      </c>
      <c r="B14" s="7" t="s">
        <v>23</v>
      </c>
      <c r="C14" s="8">
        <v>2987500</v>
      </c>
      <c r="D14" s="8">
        <v>200000</v>
      </c>
      <c r="E14" s="9">
        <f>C14/C55</f>
        <v>7.7761148428572696E-4</v>
      </c>
      <c r="F14" s="8">
        <v>2987500</v>
      </c>
      <c r="G14" s="9">
        <f>E14/E55</f>
        <v>7.7761148428572696E-4</v>
      </c>
      <c r="H14" s="8"/>
      <c r="I14" s="8"/>
      <c r="J14" s="8"/>
      <c r="K14" s="9">
        <f t="shared" si="0"/>
        <v>0</v>
      </c>
      <c r="L14" s="8">
        <f t="shared" si="4"/>
        <v>0</v>
      </c>
      <c r="M14" s="8">
        <f t="shared" si="1"/>
        <v>2987500</v>
      </c>
      <c r="N14" s="9">
        <f t="shared" si="2"/>
        <v>1</v>
      </c>
    </row>
    <row r="15" spans="1:14">
      <c r="A15" s="6">
        <v>167</v>
      </c>
      <c r="B15" s="7" t="s">
        <v>24</v>
      </c>
      <c r="C15" s="8">
        <v>100000000</v>
      </c>
      <c r="D15" s="13">
        <v>-12600000</v>
      </c>
      <c r="E15" s="9">
        <f>C15/C55</f>
        <v>2.60288362940829E-2</v>
      </c>
      <c r="F15" s="8">
        <f t="shared" si="3"/>
        <v>87400000</v>
      </c>
      <c r="G15" s="9">
        <f>E15/E55</f>
        <v>2.60288362940829E-2</v>
      </c>
      <c r="H15" s="8"/>
      <c r="I15" s="8"/>
      <c r="J15" s="8"/>
      <c r="K15" s="9">
        <v>0</v>
      </c>
      <c r="L15" s="8">
        <f t="shared" si="4"/>
        <v>0</v>
      </c>
      <c r="M15" s="8">
        <f t="shared" si="1"/>
        <v>87400000</v>
      </c>
      <c r="N15" s="9">
        <v>0</v>
      </c>
    </row>
    <row r="16" spans="1:14">
      <c r="A16" s="6">
        <v>168</v>
      </c>
      <c r="B16" s="7" t="s">
        <v>25</v>
      </c>
      <c r="C16" s="8">
        <v>7468751</v>
      </c>
      <c r="D16" s="8">
        <v>8000000</v>
      </c>
      <c r="E16" s="9">
        <f>C16/C55</f>
        <v>1.9440289710026799E-3</v>
      </c>
      <c r="F16" s="8">
        <f t="shared" si="3"/>
        <v>15468751</v>
      </c>
      <c r="G16" s="9">
        <f>E16/E55</f>
        <v>1.9440289710026799E-3</v>
      </c>
      <c r="H16" s="8"/>
      <c r="I16" s="8"/>
      <c r="J16" s="8"/>
      <c r="K16" s="9">
        <f>(I16+J16)/F16</f>
        <v>0</v>
      </c>
      <c r="L16" s="8">
        <f t="shared" si="4"/>
        <v>0</v>
      </c>
      <c r="M16" s="8">
        <f t="shared" si="1"/>
        <v>15468751</v>
      </c>
      <c r="N16" s="9">
        <f>M16/F16</f>
        <v>1</v>
      </c>
    </row>
    <row r="17" spans="1:14">
      <c r="A17" s="41">
        <v>88</v>
      </c>
      <c r="B17" s="42" t="s">
        <v>26</v>
      </c>
      <c r="C17" s="38">
        <f>SUM(C7:C16)</f>
        <v>927270332</v>
      </c>
      <c r="D17" s="38"/>
      <c r="E17" s="24">
        <f>C17/C55</f>
        <v>0.24135767671987901</v>
      </c>
      <c r="F17" s="8">
        <f t="shared" si="3"/>
        <v>927270332</v>
      </c>
      <c r="G17" s="24">
        <f>SUM(G7:G16)</f>
        <v>0.24135767671987901</v>
      </c>
      <c r="H17" s="38"/>
      <c r="I17" s="38"/>
      <c r="J17" s="20"/>
      <c r="K17" s="24">
        <f>(I17+J17)/F17</f>
        <v>0</v>
      </c>
      <c r="L17" s="38"/>
      <c r="M17" s="26"/>
      <c r="N17" s="24">
        <f>M17/F17</f>
        <v>0</v>
      </c>
    </row>
    <row r="18" spans="1:14">
      <c r="A18" s="6">
        <v>169</v>
      </c>
      <c r="B18" s="7" t="s">
        <v>27</v>
      </c>
      <c r="C18" s="8">
        <v>1580048837</v>
      </c>
      <c r="D18" s="8"/>
      <c r="E18" s="9">
        <f>C18/C55</f>
        <v>0.41126832514929101</v>
      </c>
      <c r="F18" s="8">
        <f t="shared" si="3"/>
        <v>1580048837</v>
      </c>
      <c r="G18" s="9">
        <f>E18/E55</f>
        <v>0.41126832514929101</v>
      </c>
      <c r="H18" s="8"/>
      <c r="I18" s="8"/>
      <c r="J18" s="8"/>
      <c r="K18" s="9">
        <f>(I18+J18)/F18</f>
        <v>0</v>
      </c>
      <c r="L18" s="8">
        <f t="shared" si="4"/>
        <v>0</v>
      </c>
      <c r="M18" s="8">
        <f t="shared" si="1"/>
        <v>1580048837</v>
      </c>
      <c r="N18" s="9">
        <f>M18/F18</f>
        <v>1</v>
      </c>
    </row>
    <row r="19" spans="1:14">
      <c r="A19" s="16">
        <v>170</v>
      </c>
      <c r="B19" s="7" t="s">
        <v>28</v>
      </c>
      <c r="C19" s="8">
        <v>6494363</v>
      </c>
      <c r="D19" s="13">
        <v>-6494363</v>
      </c>
      <c r="E19" s="9">
        <f>C19/C55</f>
        <v>1.69040711361349E-3</v>
      </c>
      <c r="F19" s="8">
        <f t="shared" si="3"/>
        <v>0</v>
      </c>
      <c r="G19" s="9">
        <f>E19/E55</f>
        <v>1.69040711361349E-3</v>
      </c>
      <c r="H19" s="8"/>
      <c r="I19" s="8"/>
      <c r="J19" s="8"/>
      <c r="K19" s="9">
        <v>0</v>
      </c>
      <c r="L19" s="8">
        <f t="shared" si="4"/>
        <v>0</v>
      </c>
      <c r="M19" s="8">
        <f t="shared" si="1"/>
        <v>0</v>
      </c>
      <c r="N19" s="9">
        <v>0</v>
      </c>
    </row>
    <row r="20" spans="1:14">
      <c r="A20" s="16">
        <v>171</v>
      </c>
      <c r="B20" s="7" t="s">
        <v>29</v>
      </c>
      <c r="C20" s="8">
        <v>362100000</v>
      </c>
      <c r="D20" s="8"/>
      <c r="E20" s="9">
        <f>C20/C55</f>
        <v>9.4250416220874295E-2</v>
      </c>
      <c r="F20" s="8">
        <f t="shared" si="3"/>
        <v>362100000</v>
      </c>
      <c r="G20" s="9">
        <f>E20/E55</f>
        <v>9.4250416220874295E-2</v>
      </c>
      <c r="H20" s="8"/>
      <c r="I20" s="8"/>
      <c r="J20" s="17"/>
      <c r="K20" s="9">
        <f t="shared" ref="K20:K51" si="5">(I20+J20)/F20</f>
        <v>0</v>
      </c>
      <c r="L20" s="8">
        <f t="shared" si="4"/>
        <v>0</v>
      </c>
      <c r="M20" s="8">
        <f t="shared" si="1"/>
        <v>362100000</v>
      </c>
      <c r="N20" s="9">
        <f t="shared" ref="N20:N55" si="6">M20/F20</f>
        <v>1</v>
      </c>
    </row>
    <row r="21" spans="1:14">
      <c r="A21" s="16">
        <v>172</v>
      </c>
      <c r="B21" s="7" t="s">
        <v>30</v>
      </c>
      <c r="C21" s="8">
        <v>20400000</v>
      </c>
      <c r="D21" s="13">
        <v>-20400000</v>
      </c>
      <c r="E21" s="9">
        <f>C21/C55</f>
        <v>5.3098826039929201E-3</v>
      </c>
      <c r="F21" s="8">
        <f t="shared" si="3"/>
        <v>0</v>
      </c>
      <c r="G21" s="9">
        <f>E21/E55</f>
        <v>5.3098826039929201E-3</v>
      </c>
      <c r="H21" s="8"/>
      <c r="I21" s="8"/>
      <c r="J21" s="8"/>
      <c r="K21" s="9" t="e">
        <f t="shared" si="5"/>
        <v>#DIV/0!</v>
      </c>
      <c r="L21" s="8">
        <f t="shared" si="4"/>
        <v>0</v>
      </c>
      <c r="M21" s="8">
        <f t="shared" si="1"/>
        <v>0</v>
      </c>
      <c r="N21" s="9"/>
    </row>
    <row r="22" spans="1:14">
      <c r="A22" s="43">
        <v>89</v>
      </c>
      <c r="B22" s="42" t="s">
        <v>31</v>
      </c>
      <c r="C22" s="38">
        <f>SUM(C18:C21)</f>
        <v>1969043200</v>
      </c>
      <c r="D22" s="38"/>
      <c r="E22" s="9">
        <f>SUM(E18:E21)</f>
        <v>0.51251903108777197</v>
      </c>
      <c r="F22" s="8">
        <f t="shared" si="3"/>
        <v>1969043200</v>
      </c>
      <c r="G22" s="24">
        <f>SUM(G18:G21)</f>
        <v>0.51251903108777197</v>
      </c>
      <c r="H22" s="38"/>
      <c r="I22" s="38"/>
      <c r="J22" s="38"/>
      <c r="K22" s="24">
        <f t="shared" si="5"/>
        <v>0</v>
      </c>
      <c r="L22" s="38"/>
      <c r="M22" s="26"/>
      <c r="N22" s="9">
        <f t="shared" si="6"/>
        <v>0</v>
      </c>
    </row>
    <row r="23" spans="1:14">
      <c r="A23" s="16">
        <v>173</v>
      </c>
      <c r="B23" s="7" t="s">
        <v>32</v>
      </c>
      <c r="C23" s="8">
        <v>50919949</v>
      </c>
      <c r="D23" s="8">
        <v>6500000</v>
      </c>
      <c r="E23" s="9">
        <f>C23/C55</f>
        <v>1.32538701662405E-2</v>
      </c>
      <c r="F23" s="8">
        <f t="shared" si="3"/>
        <v>57419949</v>
      </c>
      <c r="G23" s="9">
        <f>E23/E55</f>
        <v>1.32538701662405E-2</v>
      </c>
      <c r="H23" s="8"/>
      <c r="I23" s="17"/>
      <c r="J23" s="17"/>
      <c r="K23" s="9">
        <f t="shared" si="5"/>
        <v>0</v>
      </c>
      <c r="L23" s="8">
        <f t="shared" si="4"/>
        <v>0</v>
      </c>
      <c r="M23" s="8">
        <f t="shared" si="1"/>
        <v>57419949</v>
      </c>
      <c r="N23" s="9">
        <f t="shared" si="6"/>
        <v>1</v>
      </c>
    </row>
    <row r="24" spans="1:14">
      <c r="A24" s="16">
        <v>174</v>
      </c>
      <c r="B24" s="7" t="s">
        <v>33</v>
      </c>
      <c r="C24" s="8">
        <v>45708757</v>
      </c>
      <c r="D24" s="8">
        <v>2300000</v>
      </c>
      <c r="E24" s="9">
        <f>C24/C55</f>
        <v>1.1897457531590201E-2</v>
      </c>
      <c r="F24" s="8">
        <f t="shared" si="3"/>
        <v>48008757</v>
      </c>
      <c r="G24" s="9">
        <f>E24/E55</f>
        <v>1.1897457531590201E-2</v>
      </c>
      <c r="H24" s="8"/>
      <c r="I24" s="8"/>
      <c r="J24" s="17"/>
      <c r="K24" s="9">
        <f t="shared" si="5"/>
        <v>0</v>
      </c>
      <c r="L24" s="8">
        <f t="shared" si="4"/>
        <v>0</v>
      </c>
      <c r="M24" s="8">
        <f t="shared" si="1"/>
        <v>48008757</v>
      </c>
      <c r="N24" s="9">
        <f t="shared" si="6"/>
        <v>1</v>
      </c>
    </row>
    <row r="25" spans="1:14">
      <c r="A25" s="16">
        <v>175</v>
      </c>
      <c r="B25" s="7" t="s">
        <v>34</v>
      </c>
      <c r="C25" s="8">
        <v>13610061</v>
      </c>
      <c r="D25" s="8"/>
      <c r="E25" s="9">
        <f>C25/C55</f>
        <v>3.5425404972148299E-3</v>
      </c>
      <c r="F25" s="8">
        <f t="shared" si="3"/>
        <v>13610061</v>
      </c>
      <c r="G25" s="9">
        <f>E25/E55</f>
        <v>3.5425404972148299E-3</v>
      </c>
      <c r="H25" s="8"/>
      <c r="I25" s="8"/>
      <c r="J25" s="17"/>
      <c r="K25" s="9">
        <f t="shared" si="5"/>
        <v>0</v>
      </c>
      <c r="L25" s="8">
        <f t="shared" si="4"/>
        <v>0</v>
      </c>
      <c r="M25" s="8">
        <f t="shared" si="1"/>
        <v>13610061</v>
      </c>
      <c r="N25" s="9">
        <f t="shared" si="6"/>
        <v>1</v>
      </c>
    </row>
    <row r="26" spans="1:14">
      <c r="A26" s="16">
        <v>176</v>
      </c>
      <c r="B26" s="7" t="s">
        <v>35</v>
      </c>
      <c r="C26" s="8">
        <v>6238317</v>
      </c>
      <c r="D26" s="8">
        <v>7500000</v>
      </c>
      <c r="E26" s="9">
        <f>C26/C55</f>
        <v>1.62376131943594E-3</v>
      </c>
      <c r="F26" s="8">
        <f t="shared" si="3"/>
        <v>13738317</v>
      </c>
      <c r="G26" s="9">
        <f>E26/E55</f>
        <v>1.62376131943594E-3</v>
      </c>
      <c r="H26" s="8"/>
      <c r="I26" s="8"/>
      <c r="J26" s="8"/>
      <c r="K26" s="9">
        <f t="shared" si="5"/>
        <v>0</v>
      </c>
      <c r="L26" s="8">
        <f t="shared" si="4"/>
        <v>0</v>
      </c>
      <c r="M26" s="8">
        <f t="shared" si="1"/>
        <v>13738317</v>
      </c>
      <c r="N26" s="9">
        <f t="shared" si="6"/>
        <v>1</v>
      </c>
    </row>
    <row r="27" spans="1:14">
      <c r="A27" s="16">
        <v>177</v>
      </c>
      <c r="B27" s="7" t="s">
        <v>36</v>
      </c>
      <c r="C27" s="8">
        <v>43666219</v>
      </c>
      <c r="D27" s="8"/>
      <c r="E27" s="9">
        <f>C27/C55</f>
        <v>1.13658086593257E-2</v>
      </c>
      <c r="F27" s="8">
        <f t="shared" si="3"/>
        <v>43666219</v>
      </c>
      <c r="G27" s="9">
        <f>E27/E55</f>
        <v>1.13658086593257E-2</v>
      </c>
      <c r="H27" s="8"/>
      <c r="I27" s="8"/>
      <c r="J27" s="8"/>
      <c r="K27" s="9">
        <f t="shared" si="5"/>
        <v>0</v>
      </c>
      <c r="L27" s="8">
        <f t="shared" si="4"/>
        <v>0</v>
      </c>
      <c r="M27" s="8">
        <f t="shared" si="1"/>
        <v>43666219</v>
      </c>
      <c r="N27" s="9">
        <f t="shared" si="6"/>
        <v>1</v>
      </c>
    </row>
    <row r="28" spans="1:14">
      <c r="A28" s="16">
        <v>178</v>
      </c>
      <c r="B28" s="7" t="s">
        <v>37</v>
      </c>
      <c r="C28" s="8">
        <v>5239946</v>
      </c>
      <c r="D28" s="8"/>
      <c r="E28" s="9">
        <f>C28/C55</f>
        <v>1.36389696623835E-3</v>
      </c>
      <c r="F28" s="8">
        <f t="shared" si="3"/>
        <v>5239946</v>
      </c>
      <c r="G28" s="9">
        <f>E28/E55</f>
        <v>1.36389696623835E-3</v>
      </c>
      <c r="H28" s="8"/>
      <c r="I28" s="8"/>
      <c r="J28" s="8"/>
      <c r="K28" s="9">
        <f t="shared" si="5"/>
        <v>0</v>
      </c>
      <c r="L28" s="8">
        <f t="shared" si="4"/>
        <v>0</v>
      </c>
      <c r="M28" s="8">
        <f t="shared" si="1"/>
        <v>5239946</v>
      </c>
      <c r="N28" s="9">
        <f t="shared" si="6"/>
        <v>1</v>
      </c>
    </row>
    <row r="29" spans="1:14">
      <c r="A29" s="16">
        <v>179</v>
      </c>
      <c r="B29" s="7" t="s">
        <v>38</v>
      </c>
      <c r="C29" s="8">
        <v>2688750</v>
      </c>
      <c r="D29" s="8">
        <v>150000</v>
      </c>
      <c r="E29" s="9">
        <f>C29/C55</f>
        <v>6.9985033585715395E-4</v>
      </c>
      <c r="F29" s="8">
        <f t="shared" si="3"/>
        <v>2838750</v>
      </c>
      <c r="G29" s="9">
        <f>E29/E55</f>
        <v>6.9985033585715395E-4</v>
      </c>
      <c r="H29" s="8"/>
      <c r="I29" s="8"/>
      <c r="J29" s="36"/>
      <c r="K29" s="9">
        <f t="shared" si="5"/>
        <v>0</v>
      </c>
      <c r="L29" s="8">
        <f t="shared" si="4"/>
        <v>0</v>
      </c>
      <c r="M29" s="8">
        <f t="shared" si="1"/>
        <v>2838750</v>
      </c>
      <c r="N29" s="9">
        <f t="shared" si="6"/>
        <v>1</v>
      </c>
    </row>
    <row r="30" spans="1:14">
      <c r="A30" s="16">
        <v>180</v>
      </c>
      <c r="B30" s="7" t="s">
        <v>39</v>
      </c>
      <c r="C30" s="8">
        <v>16132503</v>
      </c>
      <c r="D30" s="8">
        <v>900000</v>
      </c>
      <c r="E30" s="9">
        <f>C30/C55</f>
        <v>4.1991027960080196E-3</v>
      </c>
      <c r="F30" s="8">
        <f t="shared" si="3"/>
        <v>17032503</v>
      </c>
      <c r="G30" s="9">
        <f>E30/E55</f>
        <v>4.1991027960080196E-3</v>
      </c>
      <c r="H30" s="8"/>
      <c r="I30" s="8"/>
      <c r="J30" s="17"/>
      <c r="K30" s="9">
        <f t="shared" si="5"/>
        <v>0</v>
      </c>
      <c r="L30" s="8">
        <f t="shared" si="4"/>
        <v>0</v>
      </c>
      <c r="M30" s="8">
        <f t="shared" si="1"/>
        <v>17032503</v>
      </c>
      <c r="N30" s="9">
        <f t="shared" si="6"/>
        <v>1</v>
      </c>
    </row>
    <row r="31" spans="1:14">
      <c r="A31" s="16">
        <v>181</v>
      </c>
      <c r="B31" s="7" t="s">
        <v>40</v>
      </c>
      <c r="C31" s="8">
        <v>2688750</v>
      </c>
      <c r="D31" s="8">
        <v>150000</v>
      </c>
      <c r="E31" s="9">
        <f>C31/C55</f>
        <v>6.9985033585715395E-4</v>
      </c>
      <c r="F31" s="8">
        <f t="shared" si="3"/>
        <v>2838750</v>
      </c>
      <c r="G31" s="9">
        <f>E31/E55</f>
        <v>6.9985033585715395E-4</v>
      </c>
      <c r="H31" s="8"/>
      <c r="I31" s="8"/>
      <c r="J31" s="17"/>
      <c r="K31" s="9">
        <f t="shared" si="5"/>
        <v>0</v>
      </c>
      <c r="L31" s="8">
        <f t="shared" si="4"/>
        <v>0</v>
      </c>
      <c r="M31" s="8">
        <f t="shared" si="1"/>
        <v>2838750</v>
      </c>
      <c r="N31" s="9">
        <f t="shared" si="6"/>
        <v>1</v>
      </c>
    </row>
    <row r="32" spans="1:14">
      <c r="A32" s="16">
        <v>182</v>
      </c>
      <c r="B32" s="7" t="s">
        <v>41</v>
      </c>
      <c r="C32" s="8">
        <v>21510003</v>
      </c>
      <c r="D32" s="8"/>
      <c r="E32" s="9">
        <f>C32/C55</f>
        <v>5.5988034677223299E-3</v>
      </c>
      <c r="F32" s="8">
        <f t="shared" si="3"/>
        <v>21510003</v>
      </c>
      <c r="G32" s="9">
        <f>E32/E55</f>
        <v>5.5988034677223299E-3</v>
      </c>
      <c r="H32" s="8"/>
      <c r="I32" s="8"/>
      <c r="J32" s="17"/>
      <c r="K32" s="9">
        <f t="shared" si="5"/>
        <v>0</v>
      </c>
      <c r="L32" s="8">
        <f t="shared" si="4"/>
        <v>0</v>
      </c>
      <c r="M32" s="8">
        <f t="shared" si="1"/>
        <v>21510003</v>
      </c>
      <c r="N32" s="9">
        <f t="shared" si="6"/>
        <v>1</v>
      </c>
    </row>
    <row r="33" spans="1:14">
      <c r="A33" s="16">
        <v>183</v>
      </c>
      <c r="B33" s="7" t="s">
        <v>42</v>
      </c>
      <c r="C33" s="8">
        <v>5377501</v>
      </c>
      <c r="D33" s="8">
        <v>300000</v>
      </c>
      <c r="E33" s="9">
        <f>C33/C55</f>
        <v>1.39970093200267E-3</v>
      </c>
      <c r="F33" s="8">
        <f t="shared" si="3"/>
        <v>5677501</v>
      </c>
      <c r="G33" s="9">
        <f>E33/E55</f>
        <v>1.39970093200267E-3</v>
      </c>
      <c r="H33" s="8"/>
      <c r="I33" s="8"/>
      <c r="J33" s="17"/>
      <c r="K33" s="9">
        <f t="shared" si="5"/>
        <v>0</v>
      </c>
      <c r="L33" s="8">
        <f t="shared" si="4"/>
        <v>0</v>
      </c>
      <c r="M33" s="8">
        <f t="shared" si="1"/>
        <v>5677501</v>
      </c>
      <c r="N33" s="9">
        <f t="shared" si="6"/>
        <v>1</v>
      </c>
    </row>
    <row r="34" spans="1:14">
      <c r="A34" s="43">
        <v>90</v>
      </c>
      <c r="B34" s="42" t="s">
        <v>43</v>
      </c>
      <c r="C34" s="38">
        <f>SUM(C23:C33)</f>
        <v>213780756</v>
      </c>
      <c r="D34" s="38"/>
      <c r="E34" s="24"/>
      <c r="F34" s="8">
        <f t="shared" si="3"/>
        <v>213780756</v>
      </c>
      <c r="G34" s="24"/>
      <c r="H34" s="38"/>
      <c r="I34" s="38"/>
      <c r="J34" s="38"/>
      <c r="K34" s="24">
        <f t="shared" si="5"/>
        <v>0</v>
      </c>
      <c r="L34" s="38"/>
      <c r="M34" s="8"/>
      <c r="N34" s="44">
        <f t="shared" si="6"/>
        <v>0</v>
      </c>
    </row>
    <row r="35" spans="1:14">
      <c r="A35" s="43">
        <v>21</v>
      </c>
      <c r="B35" s="42" t="s">
        <v>44</v>
      </c>
      <c r="C35" s="38">
        <f>SUM(C36:C53)</f>
        <v>1432697120</v>
      </c>
      <c r="D35" s="38"/>
      <c r="E35" s="24">
        <f>C35/C55</f>
        <v>0.372914387954841</v>
      </c>
      <c r="F35" s="8">
        <f t="shared" si="3"/>
        <v>1432697120</v>
      </c>
      <c r="G35" s="24">
        <f>E35/E55</f>
        <v>0.372914387954841</v>
      </c>
      <c r="H35" s="38"/>
      <c r="I35" s="38"/>
      <c r="J35" s="38"/>
      <c r="K35" s="24">
        <f t="shared" si="5"/>
        <v>0</v>
      </c>
      <c r="L35" s="38">
        <f t="shared" si="4"/>
        <v>0</v>
      </c>
      <c r="M35" s="26"/>
      <c r="N35" s="24">
        <f t="shared" si="6"/>
        <v>0</v>
      </c>
    </row>
    <row r="36" spans="1:14">
      <c r="A36" s="16">
        <v>184</v>
      </c>
      <c r="B36" s="7" t="s">
        <v>45</v>
      </c>
      <c r="C36" s="8">
        <v>40000000</v>
      </c>
      <c r="D36" s="13"/>
      <c r="E36" s="9">
        <f>C36/C55</f>
        <v>1.04115345176332E-2</v>
      </c>
      <c r="F36" s="8">
        <f t="shared" si="3"/>
        <v>40000000</v>
      </c>
      <c r="G36" s="9">
        <f>E36/E55</f>
        <v>1.04115345176332E-2</v>
      </c>
      <c r="H36" s="8"/>
      <c r="I36" s="8"/>
      <c r="J36" s="26"/>
      <c r="K36" s="9">
        <f t="shared" si="5"/>
        <v>0</v>
      </c>
      <c r="L36" s="8">
        <f t="shared" si="4"/>
        <v>0</v>
      </c>
      <c r="M36" s="8">
        <f t="shared" si="1"/>
        <v>40000000</v>
      </c>
      <c r="N36" s="9">
        <f t="shared" si="6"/>
        <v>1</v>
      </c>
    </row>
    <row r="37" spans="1:14">
      <c r="A37" s="16">
        <v>185</v>
      </c>
      <c r="B37" s="7" t="s">
        <v>46</v>
      </c>
      <c r="C37" s="8">
        <v>20000000</v>
      </c>
      <c r="D37" s="13"/>
      <c r="E37" s="9">
        <f>C37/C55</f>
        <v>5.2057672588165802E-3</v>
      </c>
      <c r="F37" s="8">
        <f t="shared" si="3"/>
        <v>20000000</v>
      </c>
      <c r="G37" s="9">
        <f>E37/E55</f>
        <v>5.2057672588165802E-3</v>
      </c>
      <c r="H37" s="8"/>
      <c r="I37" s="8"/>
      <c r="J37" s="8"/>
      <c r="K37" s="9">
        <f t="shared" si="5"/>
        <v>0</v>
      </c>
      <c r="L37" s="8">
        <f t="shared" si="4"/>
        <v>0</v>
      </c>
      <c r="M37" s="8">
        <f t="shared" si="1"/>
        <v>20000000</v>
      </c>
      <c r="N37" s="9">
        <f t="shared" si="6"/>
        <v>1</v>
      </c>
    </row>
    <row r="38" spans="1:14">
      <c r="A38" s="16">
        <v>186</v>
      </c>
      <c r="B38" s="7" t="s">
        <v>47</v>
      </c>
      <c r="C38" s="8">
        <v>25000000</v>
      </c>
      <c r="D38" s="13"/>
      <c r="E38" s="9">
        <f>C38/C55</f>
        <v>6.5072090735207302E-3</v>
      </c>
      <c r="F38" s="8">
        <f t="shared" si="3"/>
        <v>25000000</v>
      </c>
      <c r="G38" s="9">
        <f>E38/E55</f>
        <v>6.5072090735207302E-3</v>
      </c>
      <c r="H38" s="8"/>
      <c r="I38" s="8"/>
      <c r="J38" s="8"/>
      <c r="K38" s="9">
        <f t="shared" si="5"/>
        <v>0</v>
      </c>
      <c r="L38" s="8">
        <f t="shared" si="4"/>
        <v>0</v>
      </c>
      <c r="M38" s="8">
        <f t="shared" si="1"/>
        <v>25000000</v>
      </c>
      <c r="N38" s="9">
        <f t="shared" si="6"/>
        <v>1</v>
      </c>
    </row>
    <row r="39" spans="1:14">
      <c r="A39" s="16">
        <v>187</v>
      </c>
      <c r="B39" s="7" t="s">
        <v>48</v>
      </c>
      <c r="C39" s="8">
        <v>25000000</v>
      </c>
      <c r="D39" s="13"/>
      <c r="E39" s="9">
        <f>C39/C55</f>
        <v>6.5072090735207302E-3</v>
      </c>
      <c r="F39" s="8">
        <f t="shared" si="3"/>
        <v>25000000</v>
      </c>
      <c r="G39" s="9">
        <f>E39/E55</f>
        <v>6.5072090735207302E-3</v>
      </c>
      <c r="H39" s="8"/>
      <c r="I39" s="8"/>
      <c r="J39" s="8"/>
      <c r="K39" s="9"/>
      <c r="L39" s="8">
        <f t="shared" si="4"/>
        <v>0</v>
      </c>
      <c r="M39" s="8">
        <f t="shared" si="1"/>
        <v>25000000</v>
      </c>
      <c r="N39" s="9"/>
    </row>
    <row r="40" spans="1:14">
      <c r="A40" s="43">
        <v>91</v>
      </c>
      <c r="B40" s="42" t="s">
        <v>49</v>
      </c>
      <c r="C40" s="38">
        <f>SUM(C36:C39)</f>
        <v>110000000</v>
      </c>
      <c r="D40" s="23"/>
      <c r="E40" s="24"/>
      <c r="F40" s="20">
        <f t="shared" si="3"/>
        <v>110000000</v>
      </c>
      <c r="G40" s="22" t="e">
        <f>E40/E56</f>
        <v>#DIV/0!</v>
      </c>
      <c r="H40" s="38"/>
      <c r="I40" s="38"/>
      <c r="J40" s="38"/>
      <c r="K40" s="22">
        <f t="shared" si="5"/>
        <v>0</v>
      </c>
      <c r="L40" s="38"/>
      <c r="M40" s="26"/>
      <c r="N40" s="22">
        <f t="shared" si="6"/>
        <v>0</v>
      </c>
    </row>
    <row r="41" spans="1:14">
      <c r="A41" s="16">
        <v>188</v>
      </c>
      <c r="B41" s="7" t="s">
        <v>50</v>
      </c>
      <c r="C41" s="8">
        <v>15225000</v>
      </c>
      <c r="D41" s="17"/>
      <c r="E41" s="9">
        <f>C41/C55</f>
        <v>3.9628903257741196E-3</v>
      </c>
      <c r="F41" s="8">
        <f t="shared" si="3"/>
        <v>15225000</v>
      </c>
      <c r="G41" s="9">
        <f>E41/E55</f>
        <v>3.9628903257741196E-3</v>
      </c>
      <c r="H41" s="8"/>
      <c r="I41" s="8"/>
      <c r="J41" s="8"/>
      <c r="K41" s="9"/>
      <c r="L41" s="8">
        <f t="shared" si="4"/>
        <v>0</v>
      </c>
      <c r="M41" s="8">
        <f t="shared" si="1"/>
        <v>15225000</v>
      </c>
      <c r="N41" s="9"/>
    </row>
    <row r="42" spans="1:14">
      <c r="A42" s="16">
        <v>189</v>
      </c>
      <c r="B42" s="7" t="s">
        <v>51</v>
      </c>
      <c r="C42" s="8">
        <v>8120000</v>
      </c>
      <c r="D42" s="17"/>
      <c r="E42" s="9">
        <f>C42/C55</f>
        <v>2.1135415070795299E-3</v>
      </c>
      <c r="F42" s="8">
        <f t="shared" si="3"/>
        <v>8120000</v>
      </c>
      <c r="G42" s="9">
        <f>E42/E55</f>
        <v>2.1135415070795299E-3</v>
      </c>
      <c r="H42" s="8"/>
      <c r="I42" s="8"/>
      <c r="J42" s="8"/>
      <c r="K42" s="9">
        <f t="shared" si="5"/>
        <v>0</v>
      </c>
      <c r="L42" s="8">
        <f t="shared" si="4"/>
        <v>0</v>
      </c>
      <c r="M42" s="8">
        <f t="shared" si="1"/>
        <v>8120000</v>
      </c>
      <c r="N42" s="9">
        <f t="shared" si="6"/>
        <v>1</v>
      </c>
    </row>
    <row r="43" spans="1:14">
      <c r="A43" s="16">
        <v>190</v>
      </c>
      <c r="B43" s="7" t="s">
        <v>52</v>
      </c>
      <c r="C43" s="8">
        <v>18270000</v>
      </c>
      <c r="D43" s="13"/>
      <c r="E43" s="9">
        <f>C43/C55</f>
        <v>4.7554683909289503E-3</v>
      </c>
      <c r="F43" s="8">
        <f t="shared" si="3"/>
        <v>18270000</v>
      </c>
      <c r="G43" s="9">
        <f>E43/E55</f>
        <v>4.7554683909289503E-3</v>
      </c>
      <c r="H43" s="8"/>
      <c r="I43" s="8"/>
      <c r="J43" s="8"/>
      <c r="K43" s="9"/>
      <c r="L43" s="8">
        <f t="shared" si="4"/>
        <v>0</v>
      </c>
      <c r="M43" s="8">
        <f t="shared" si="1"/>
        <v>18270000</v>
      </c>
      <c r="N43" s="9">
        <f t="shared" si="6"/>
        <v>1</v>
      </c>
    </row>
    <row r="44" spans="1:14">
      <c r="A44" s="16">
        <v>191</v>
      </c>
      <c r="B44" s="7" t="s">
        <v>53</v>
      </c>
      <c r="C44" s="8">
        <v>40600000</v>
      </c>
      <c r="D44" s="17"/>
      <c r="E44" s="9">
        <f>C44/C55</f>
        <v>1.0567707535397699E-2</v>
      </c>
      <c r="F44" s="8">
        <f t="shared" si="3"/>
        <v>40600000</v>
      </c>
      <c r="G44" s="9">
        <f>E44/E55</f>
        <v>1.0567707535397699E-2</v>
      </c>
      <c r="H44" s="8"/>
      <c r="I44" s="8"/>
      <c r="J44" s="8"/>
      <c r="K44" s="9"/>
      <c r="L44" s="8">
        <f t="shared" si="4"/>
        <v>0</v>
      </c>
      <c r="M44" s="8">
        <f t="shared" si="1"/>
        <v>40600000</v>
      </c>
      <c r="N44" s="9"/>
    </row>
    <row r="45" spans="1:14">
      <c r="A45" s="16">
        <v>192</v>
      </c>
      <c r="B45" s="7" t="s">
        <v>54</v>
      </c>
      <c r="C45" s="8">
        <v>15225000</v>
      </c>
      <c r="D45" s="13"/>
      <c r="E45" s="9">
        <f>C45/C55</f>
        <v>3.9628903257741196E-3</v>
      </c>
      <c r="F45" s="8">
        <f t="shared" si="3"/>
        <v>15225000</v>
      </c>
      <c r="G45" s="9">
        <f>E45/E55</f>
        <v>3.9628903257741196E-3</v>
      </c>
      <c r="H45" s="8"/>
      <c r="I45" s="8"/>
      <c r="J45" s="8"/>
      <c r="K45" s="9">
        <f t="shared" si="5"/>
        <v>0</v>
      </c>
      <c r="L45" s="8">
        <f t="shared" si="4"/>
        <v>0</v>
      </c>
      <c r="M45" s="8">
        <f t="shared" si="1"/>
        <v>15225000</v>
      </c>
      <c r="N45" s="9">
        <f t="shared" si="6"/>
        <v>1</v>
      </c>
    </row>
    <row r="46" spans="1:14">
      <c r="A46" s="16">
        <v>193</v>
      </c>
      <c r="B46" s="7" t="s">
        <v>55</v>
      </c>
      <c r="C46" s="8">
        <v>68775585</v>
      </c>
      <c r="D46" s="17"/>
      <c r="E46" s="9">
        <f>C46/C55</f>
        <v>1.7901484429947899E-2</v>
      </c>
      <c r="F46" s="8">
        <f t="shared" si="3"/>
        <v>68775585</v>
      </c>
      <c r="G46" s="9">
        <f>E46/E55</f>
        <v>1.7901484429947899E-2</v>
      </c>
      <c r="H46" s="8"/>
      <c r="I46" s="8"/>
      <c r="J46" s="8"/>
      <c r="K46" s="9"/>
      <c r="L46" s="8">
        <f t="shared" si="4"/>
        <v>0</v>
      </c>
      <c r="M46" s="8">
        <f t="shared" si="1"/>
        <v>68775585</v>
      </c>
      <c r="N46" s="9"/>
    </row>
    <row r="47" spans="1:14">
      <c r="A47" s="16">
        <v>194</v>
      </c>
      <c r="B47" s="7" t="s">
        <v>56</v>
      </c>
      <c r="C47" s="8">
        <v>10150000</v>
      </c>
      <c r="D47" s="13"/>
      <c r="E47" s="9">
        <f>C47/C55</f>
        <v>2.64192688384942E-3</v>
      </c>
      <c r="F47" s="8">
        <f t="shared" si="3"/>
        <v>10150000</v>
      </c>
      <c r="G47" s="9">
        <f>E47/E55</f>
        <v>2.64192688384942E-3</v>
      </c>
      <c r="H47" s="8"/>
      <c r="I47" s="8"/>
      <c r="J47" s="8"/>
      <c r="K47" s="9">
        <f t="shared" si="5"/>
        <v>0</v>
      </c>
      <c r="L47" s="8">
        <f t="shared" si="4"/>
        <v>0</v>
      </c>
      <c r="M47" s="8">
        <f t="shared" si="1"/>
        <v>10150000</v>
      </c>
      <c r="N47" s="9">
        <f t="shared" si="6"/>
        <v>1</v>
      </c>
    </row>
    <row r="48" spans="1:14">
      <c r="A48" s="16">
        <v>195</v>
      </c>
      <c r="B48" s="7" t="s">
        <v>57</v>
      </c>
      <c r="C48" s="8">
        <v>10150000</v>
      </c>
      <c r="D48" s="17"/>
      <c r="E48" s="9">
        <f>C48/C55</f>
        <v>2.64192688384942E-3</v>
      </c>
      <c r="F48" s="8">
        <f t="shared" si="3"/>
        <v>10150000</v>
      </c>
      <c r="G48" s="9">
        <f>E48/E55</f>
        <v>2.64192688384942E-3</v>
      </c>
      <c r="H48" s="8"/>
      <c r="I48" s="8"/>
      <c r="J48" s="8"/>
      <c r="K48" s="9"/>
      <c r="L48" s="8">
        <f t="shared" si="4"/>
        <v>0</v>
      </c>
      <c r="M48" s="8">
        <f t="shared" si="1"/>
        <v>10150000</v>
      </c>
      <c r="N48" s="9"/>
    </row>
    <row r="49" spans="1:14">
      <c r="A49" s="16">
        <v>196</v>
      </c>
      <c r="B49" s="7" t="s">
        <v>58</v>
      </c>
      <c r="C49" s="8">
        <v>363782975</v>
      </c>
      <c r="D49" s="8"/>
      <c r="E49" s="9">
        <f>C49/C55</f>
        <v>9.4688475028494604E-2</v>
      </c>
      <c r="F49" s="8">
        <f t="shared" si="3"/>
        <v>363782975</v>
      </c>
      <c r="G49" s="9">
        <f>E49/E55</f>
        <v>9.4688475028494604E-2</v>
      </c>
      <c r="H49" s="8"/>
      <c r="I49" s="8"/>
      <c r="J49" s="8"/>
      <c r="K49" s="9">
        <f t="shared" si="5"/>
        <v>0</v>
      </c>
      <c r="L49" s="8">
        <f t="shared" si="4"/>
        <v>0</v>
      </c>
      <c r="M49" s="8">
        <f t="shared" si="1"/>
        <v>363782975</v>
      </c>
      <c r="N49" s="9">
        <f t="shared" si="6"/>
        <v>1</v>
      </c>
    </row>
    <row r="50" spans="1:14">
      <c r="A50" s="16">
        <v>197</v>
      </c>
      <c r="B50" s="7" t="s">
        <v>59</v>
      </c>
      <c r="C50" s="8">
        <v>20600000</v>
      </c>
      <c r="D50" s="17"/>
      <c r="E50" s="9">
        <f>C50/C55</f>
        <v>5.36194027658108E-3</v>
      </c>
      <c r="F50" s="8">
        <f t="shared" si="3"/>
        <v>20600000</v>
      </c>
      <c r="G50" s="9">
        <f>E50/E55</f>
        <v>5.36194027658108E-3</v>
      </c>
      <c r="H50" s="8"/>
      <c r="I50" s="8"/>
      <c r="J50" s="8"/>
      <c r="K50" s="9"/>
      <c r="L50" s="8">
        <f t="shared" si="4"/>
        <v>0</v>
      </c>
      <c r="M50" s="8">
        <f t="shared" si="1"/>
        <v>20600000</v>
      </c>
      <c r="N50" s="37" t="s">
        <v>60</v>
      </c>
    </row>
    <row r="51" spans="1:14">
      <c r="A51" s="16">
        <v>198</v>
      </c>
      <c r="B51" s="7" t="s">
        <v>61</v>
      </c>
      <c r="C51" s="8">
        <v>20000000</v>
      </c>
      <c r="D51" s="13"/>
      <c r="E51" s="9">
        <f>C51/C55</f>
        <v>5.2057672588165802E-3</v>
      </c>
      <c r="F51" s="8">
        <f t="shared" si="3"/>
        <v>20000000</v>
      </c>
      <c r="G51" s="9">
        <f>E51/E55</f>
        <v>5.2057672588165802E-3</v>
      </c>
      <c r="H51" s="8"/>
      <c r="I51" s="8"/>
      <c r="J51" s="8"/>
      <c r="K51" s="9">
        <f t="shared" si="5"/>
        <v>0</v>
      </c>
      <c r="L51" s="8">
        <f t="shared" si="4"/>
        <v>0</v>
      </c>
      <c r="M51" s="8">
        <f t="shared" si="1"/>
        <v>20000000</v>
      </c>
      <c r="N51" s="37" t="s">
        <v>60</v>
      </c>
    </row>
    <row r="52" spans="1:14">
      <c r="A52" s="43"/>
      <c r="B52" s="42"/>
      <c r="C52" s="38">
        <f>SUM(C41:C51)</f>
        <v>590898560</v>
      </c>
      <c r="D52" s="23"/>
      <c r="E52" s="24"/>
      <c r="F52" s="8">
        <f t="shared" si="3"/>
        <v>590898560</v>
      </c>
      <c r="G52" s="24"/>
      <c r="H52" s="38"/>
      <c r="I52" s="38"/>
      <c r="J52" s="38"/>
      <c r="K52" s="24"/>
      <c r="L52" s="38"/>
      <c r="M52" s="26"/>
      <c r="N52" s="24"/>
    </row>
    <row r="53" spans="1:14">
      <c r="A53" s="16">
        <v>199</v>
      </c>
      <c r="B53" s="7" t="s">
        <v>56</v>
      </c>
      <c r="C53" s="8">
        <v>30900000</v>
      </c>
      <c r="D53" s="13"/>
      <c r="E53" s="9">
        <f>C53/C55</f>
        <v>8.04291041487162E-3</v>
      </c>
      <c r="F53" s="8">
        <f t="shared" si="3"/>
        <v>30900000</v>
      </c>
      <c r="G53" s="9">
        <f>E53/E55</f>
        <v>8.04291041487162E-3</v>
      </c>
      <c r="H53" s="8"/>
      <c r="I53" s="8">
        <v>0</v>
      </c>
      <c r="J53" s="8"/>
      <c r="K53" s="9"/>
      <c r="L53" s="8">
        <f t="shared" si="4"/>
        <v>0</v>
      </c>
      <c r="M53" s="8">
        <f t="shared" si="1"/>
        <v>30900000</v>
      </c>
      <c r="N53" s="37" t="s">
        <v>60</v>
      </c>
    </row>
    <row r="54" spans="1:14">
      <c r="A54" s="43"/>
      <c r="B54" s="42"/>
      <c r="C54" s="38">
        <f>SUM(C53:C53)</f>
        <v>30900000</v>
      </c>
      <c r="D54" s="23"/>
      <c r="E54" s="24"/>
      <c r="F54" s="8">
        <f t="shared" si="3"/>
        <v>30900000</v>
      </c>
      <c r="G54" s="24"/>
      <c r="H54" s="38"/>
      <c r="I54" s="38"/>
      <c r="J54" s="38"/>
      <c r="K54" s="24"/>
      <c r="L54" s="38"/>
      <c r="M54" s="8"/>
      <c r="N54" s="24"/>
    </row>
    <row r="55" spans="1:14">
      <c r="A55" s="16"/>
      <c r="B55" s="25" t="s">
        <v>62</v>
      </c>
      <c r="C55" s="26">
        <f>C6+C40+C52+C54</f>
        <v>3841892848</v>
      </c>
      <c r="D55" s="27">
        <f>SUM(D6:D54)</f>
        <v>0</v>
      </c>
      <c r="E55" s="9">
        <f>C55/C55</f>
        <v>1</v>
      </c>
      <c r="F55" s="26">
        <f>F6+F40+F52+F54</f>
        <v>3841892848</v>
      </c>
      <c r="G55" s="9">
        <f>E55/E55</f>
        <v>1</v>
      </c>
      <c r="H55" s="26">
        <f>SUM(H4:H54)</f>
        <v>0</v>
      </c>
      <c r="I55" s="27">
        <f>SUM(I4:I54)</f>
        <v>0</v>
      </c>
      <c r="J55" s="27">
        <f>SUM(J7:J53)</f>
        <v>0</v>
      </c>
      <c r="K55" s="27"/>
      <c r="L55" s="45">
        <f>SUM(L3:L53)</f>
        <v>0</v>
      </c>
      <c r="M55" s="45">
        <f>SUM(M3:M53)</f>
        <v>3841692848</v>
      </c>
      <c r="N55" s="39">
        <f t="shared" si="6"/>
        <v>0.99994794232741202</v>
      </c>
    </row>
    <row r="57" spans="1:14" ht="34.5" customHeight="1">
      <c r="B57" s="77" t="s">
        <v>63</v>
      </c>
      <c r="C57" s="77"/>
      <c r="G57" s="77" t="s">
        <v>64</v>
      </c>
      <c r="H57" s="77"/>
      <c r="I57" s="77"/>
      <c r="L57" s="77" t="s">
        <v>65</v>
      </c>
      <c r="M57" s="77"/>
      <c r="N57" s="77"/>
    </row>
    <row r="58" spans="1:14">
      <c r="B58" t="s">
        <v>66</v>
      </c>
      <c r="G58" t="s">
        <v>67</v>
      </c>
      <c r="L58" t="s">
        <v>68</v>
      </c>
    </row>
    <row r="59" spans="1:14">
      <c r="A59" s="74" t="s">
        <v>69</v>
      </c>
      <c r="B59" s="74"/>
      <c r="C59" s="74"/>
      <c r="D59" s="74"/>
      <c r="E59" s="74"/>
      <c r="F59" s="74"/>
      <c r="G59" s="74"/>
      <c r="H59" s="74"/>
      <c r="I59" s="74"/>
      <c r="J59" s="74"/>
      <c r="K59" s="74"/>
      <c r="L59" s="74"/>
      <c r="M59" s="74"/>
      <c r="N59" s="74"/>
    </row>
    <row r="60" spans="1:14">
      <c r="A60" s="74"/>
      <c r="B60" s="74"/>
      <c r="C60" s="74"/>
      <c r="D60" s="74"/>
      <c r="E60" s="74"/>
      <c r="F60" s="74"/>
      <c r="G60" s="74"/>
      <c r="H60" s="74"/>
      <c r="I60" s="74"/>
      <c r="J60" s="74"/>
      <c r="K60" s="74"/>
      <c r="L60" s="74"/>
      <c r="M60" s="74"/>
      <c r="N60" s="74"/>
    </row>
    <row r="61" spans="1:14">
      <c r="A61" s="74"/>
      <c r="B61" s="74"/>
      <c r="C61" s="74"/>
      <c r="D61" s="74"/>
      <c r="E61" s="74"/>
      <c r="F61" s="74"/>
      <c r="G61" s="74"/>
      <c r="H61" s="74"/>
      <c r="I61" s="74"/>
      <c r="J61" s="74"/>
      <c r="K61" s="74"/>
      <c r="L61" s="74"/>
      <c r="M61" s="74"/>
      <c r="N61" s="74"/>
    </row>
    <row r="62" spans="1:14" ht="106.5" customHeight="1">
      <c r="A62" s="74"/>
      <c r="B62" s="74"/>
      <c r="C62" s="74"/>
      <c r="D62" s="74"/>
      <c r="E62" s="74"/>
      <c r="F62" s="74"/>
      <c r="G62" s="74"/>
      <c r="H62" s="74"/>
      <c r="I62" s="74"/>
      <c r="J62" s="74"/>
      <c r="K62" s="74"/>
      <c r="L62" s="74"/>
      <c r="M62" s="74"/>
      <c r="N62" s="74"/>
    </row>
  </sheetData>
  <mergeCells count="6">
    <mergeCell ref="A59:N62"/>
    <mergeCell ref="B1:N1"/>
    <mergeCell ref="B2:N2"/>
    <mergeCell ref="B57:C57"/>
    <mergeCell ref="G57:I57"/>
    <mergeCell ref="L57:N57"/>
  </mergeCells>
  <pageMargins left="0.70866141732283505" right="0.70866141732283505" top="0.74803149606299202" bottom="0.74803149606299202" header="0.31496062992126" footer="0.31496062992126"/>
  <pageSetup paperSize="5" scale="90" orientation="landscape"/>
</worksheet>
</file>

<file path=xl/worksheets/sheet2.xml><?xml version="1.0" encoding="utf-8"?>
<worksheet xmlns="http://schemas.openxmlformats.org/spreadsheetml/2006/main" xmlns:r="http://schemas.openxmlformats.org/officeDocument/2006/relationships">
  <dimension ref="A1:N62"/>
  <sheetViews>
    <sheetView workbookViewId="0">
      <selection activeCell="L7" sqref="L7"/>
    </sheetView>
  </sheetViews>
  <sheetFormatPr baseColWidth="10" defaultColWidth="11" defaultRowHeight="15"/>
  <cols>
    <col min="2" max="2" width="24.85546875" customWidth="1"/>
  </cols>
  <sheetData>
    <row r="1" spans="1:14">
      <c r="B1" s="75" t="s">
        <v>0</v>
      </c>
      <c r="C1" s="75"/>
      <c r="D1" s="75"/>
      <c r="E1" s="75"/>
      <c r="F1" s="75"/>
      <c r="G1" s="75"/>
      <c r="H1" s="75"/>
      <c r="I1" s="75"/>
      <c r="J1" s="75"/>
      <c r="K1" s="75"/>
      <c r="L1" s="75"/>
      <c r="M1" s="75"/>
      <c r="N1" s="75"/>
    </row>
    <row r="2" spans="1:14">
      <c r="B2" s="76" t="s">
        <v>70</v>
      </c>
      <c r="C2" s="76"/>
      <c r="D2" s="76"/>
      <c r="E2" s="76"/>
      <c r="F2" s="76"/>
      <c r="G2" s="76"/>
      <c r="H2" s="76"/>
      <c r="I2" s="76"/>
      <c r="J2" s="76"/>
      <c r="K2" s="76"/>
      <c r="L2" s="76"/>
      <c r="M2" s="76"/>
      <c r="N2" s="76"/>
    </row>
    <row r="3" spans="1:14" ht="25.5">
      <c r="A3" s="1" t="s">
        <v>2</v>
      </c>
      <c r="B3" s="2" t="s">
        <v>3</v>
      </c>
      <c r="C3" s="2" t="s">
        <v>4</v>
      </c>
      <c r="D3" s="2" t="s">
        <v>5</v>
      </c>
      <c r="E3" s="2" t="s">
        <v>6</v>
      </c>
      <c r="F3" s="2" t="s">
        <v>7</v>
      </c>
      <c r="G3" s="2" t="s">
        <v>6</v>
      </c>
      <c r="H3" s="3" t="s">
        <v>8</v>
      </c>
      <c r="I3" s="2" t="s">
        <v>71</v>
      </c>
      <c r="J3" s="34" t="s">
        <v>10</v>
      </c>
      <c r="K3" s="34" t="s">
        <v>6</v>
      </c>
      <c r="L3" s="34" t="s">
        <v>11</v>
      </c>
      <c r="M3" s="34" t="s">
        <v>12</v>
      </c>
      <c r="N3" s="2" t="s">
        <v>6</v>
      </c>
    </row>
    <row r="4" spans="1:14">
      <c r="A4" s="4">
        <v>3</v>
      </c>
      <c r="B4" s="2" t="s">
        <v>13</v>
      </c>
      <c r="C4" s="2"/>
      <c r="D4" s="2"/>
      <c r="E4" s="2"/>
      <c r="F4" s="2"/>
      <c r="G4" s="2"/>
      <c r="H4" s="3"/>
      <c r="I4" s="2"/>
      <c r="J4" s="34"/>
      <c r="K4" s="34"/>
      <c r="L4" s="34"/>
      <c r="M4" s="34"/>
      <c r="N4" s="2"/>
    </row>
    <row r="5" spans="1:14">
      <c r="A5" s="4">
        <v>27</v>
      </c>
      <c r="B5" s="2" t="s">
        <v>14</v>
      </c>
      <c r="C5" s="2"/>
      <c r="D5" s="2"/>
      <c r="E5" s="2"/>
      <c r="F5" s="2"/>
      <c r="G5" s="2"/>
      <c r="H5" s="3"/>
      <c r="I5" s="2"/>
      <c r="J5" s="34"/>
      <c r="K5" s="34"/>
      <c r="L5" s="34"/>
      <c r="M5" s="34"/>
      <c r="N5" s="2"/>
    </row>
    <row r="6" spans="1:14">
      <c r="A6" s="4">
        <v>20</v>
      </c>
      <c r="B6" s="2" t="s">
        <v>15</v>
      </c>
      <c r="C6" s="5">
        <f>C17+C22+C34</f>
        <v>3110094288</v>
      </c>
      <c r="D6" s="5">
        <f>D17+D22+D34</f>
        <v>0</v>
      </c>
      <c r="E6" s="2"/>
      <c r="F6" s="5">
        <f>F17+F22+F34</f>
        <v>3110094288</v>
      </c>
      <c r="G6" s="2"/>
      <c r="H6" s="3"/>
      <c r="I6" s="2"/>
      <c r="J6" s="34"/>
      <c r="K6" s="34"/>
      <c r="L6" s="34"/>
      <c r="M6" s="34"/>
      <c r="N6" s="2"/>
    </row>
    <row r="7" spans="1:14">
      <c r="A7" s="6">
        <v>159</v>
      </c>
      <c r="B7" s="7" t="s">
        <v>16</v>
      </c>
      <c r="C7" s="8">
        <v>545218835</v>
      </c>
      <c r="D7" s="8">
        <v>6494363</v>
      </c>
      <c r="E7" s="9">
        <f>C7/C55</f>
        <v>0.14191411800665599</v>
      </c>
      <c r="F7" s="8">
        <f>C7+D7</f>
        <v>551713198</v>
      </c>
      <c r="G7" s="9">
        <f>E7/E55</f>
        <v>0.14191411800665599</v>
      </c>
      <c r="H7" s="8">
        <f>J7+I7</f>
        <v>75806462</v>
      </c>
      <c r="I7" s="8">
        <v>0</v>
      </c>
      <c r="J7" s="17">
        <f>18414867+19053909+19168843+19168843</f>
        <v>75806462</v>
      </c>
      <c r="K7" s="9">
        <f t="shared" ref="K7:K14" si="0">(I7+J7)/F7</f>
        <v>0.13740193686648</v>
      </c>
      <c r="L7" s="8">
        <f>J7</f>
        <v>75806462</v>
      </c>
      <c r="M7" s="8">
        <f t="shared" ref="M7:M53" si="1">F7-L7-I7</f>
        <v>475906736</v>
      </c>
      <c r="N7" s="9">
        <f t="shared" ref="N7:N14" si="2">M7/F7</f>
        <v>0.86259806313352005</v>
      </c>
    </row>
    <row r="8" spans="1:14">
      <c r="A8" s="6">
        <v>160</v>
      </c>
      <c r="B8" s="7" t="s">
        <v>17</v>
      </c>
      <c r="C8" s="8">
        <v>40000000</v>
      </c>
      <c r="D8" s="8"/>
      <c r="E8" s="9">
        <f>C8/C55</f>
        <v>1.04115345176332E-2</v>
      </c>
      <c r="F8" s="8">
        <f t="shared" ref="F8:F54" si="3">C8+D8</f>
        <v>40000000</v>
      </c>
      <c r="G8" s="9">
        <f>E8/E55</f>
        <v>1.04115345176332E-2</v>
      </c>
      <c r="H8" s="8">
        <f t="shared" ref="H8:H23" si="4">J8+I8</f>
        <v>7205722</v>
      </c>
      <c r="I8" s="8">
        <v>0</v>
      </c>
      <c r="J8" s="17">
        <f>3865197+3340525</f>
        <v>7205722</v>
      </c>
      <c r="K8" s="9">
        <f t="shared" si="0"/>
        <v>0.18014305</v>
      </c>
      <c r="L8" s="8">
        <f>J8</f>
        <v>7205722</v>
      </c>
      <c r="M8" s="8">
        <f t="shared" si="1"/>
        <v>32794278</v>
      </c>
      <c r="N8" s="9">
        <f t="shared" si="2"/>
        <v>0.81985695000000003</v>
      </c>
    </row>
    <row r="9" spans="1:14">
      <c r="A9" s="6">
        <v>161</v>
      </c>
      <c r="B9" s="7" t="s">
        <v>18</v>
      </c>
      <c r="C9" s="8">
        <v>22406254</v>
      </c>
      <c r="D9" s="8">
        <v>1500000</v>
      </c>
      <c r="E9" s="9">
        <f>C9/C55</f>
        <v>5.8320871732964099E-3</v>
      </c>
      <c r="F9" s="8">
        <f t="shared" si="3"/>
        <v>23906254</v>
      </c>
      <c r="G9" s="9">
        <f>E9/E55</f>
        <v>5.8320871732964099E-3</v>
      </c>
      <c r="H9" s="8">
        <f t="shared" si="4"/>
        <v>3689768</v>
      </c>
      <c r="I9" s="8">
        <v>3689768</v>
      </c>
      <c r="J9" s="8"/>
      <c r="K9" s="9">
        <f t="shared" si="0"/>
        <v>0.15434321077656099</v>
      </c>
      <c r="L9" s="8">
        <f t="shared" ref="L9:L53" si="5">J9</f>
        <v>0</v>
      </c>
      <c r="M9" s="8">
        <f t="shared" si="1"/>
        <v>20216486</v>
      </c>
      <c r="N9" s="9">
        <f t="shared" si="2"/>
        <v>0.84565678922343901</v>
      </c>
    </row>
    <row r="10" spans="1:14">
      <c r="A10" s="6">
        <v>162</v>
      </c>
      <c r="B10" s="7" t="s">
        <v>19</v>
      </c>
      <c r="C10" s="8">
        <v>49273011</v>
      </c>
      <c r="D10" s="8">
        <v>2000000</v>
      </c>
      <c r="E10" s="9">
        <f>C10/C55</f>
        <v>1.2825191370355499E-2</v>
      </c>
      <c r="F10" s="8">
        <f t="shared" si="3"/>
        <v>51273011</v>
      </c>
      <c r="G10" s="9">
        <f>E10/E55</f>
        <v>1.2825191370355499E-2</v>
      </c>
      <c r="H10" s="8">
        <f t="shared" si="4"/>
        <v>602375</v>
      </c>
      <c r="I10" s="8">
        <v>602375</v>
      </c>
      <c r="J10" s="8"/>
      <c r="K10" s="9">
        <f t="shared" si="0"/>
        <v>1.17483835696718E-2</v>
      </c>
      <c r="L10" s="8">
        <f t="shared" si="5"/>
        <v>0</v>
      </c>
      <c r="M10" s="8">
        <f t="shared" si="1"/>
        <v>50670636</v>
      </c>
      <c r="N10" s="9">
        <f t="shared" si="2"/>
        <v>0.98825161643032799</v>
      </c>
    </row>
    <row r="11" spans="1:14">
      <c r="A11" s="6">
        <v>163</v>
      </c>
      <c r="B11" s="7" t="s">
        <v>20</v>
      </c>
      <c r="C11" s="8">
        <v>23651045</v>
      </c>
      <c r="D11" s="8"/>
      <c r="E11" s="9">
        <f>C11/C55</f>
        <v>6.1560917848898803E-3</v>
      </c>
      <c r="F11" s="8">
        <f t="shared" si="3"/>
        <v>23651045</v>
      </c>
      <c r="G11" s="9">
        <f>E11/E55</f>
        <v>6.1560917848898803E-3</v>
      </c>
      <c r="H11" s="8">
        <f t="shared" si="4"/>
        <v>6168252</v>
      </c>
      <c r="I11" s="8">
        <v>6168252</v>
      </c>
      <c r="J11" s="8"/>
      <c r="K11" s="9">
        <f t="shared" si="0"/>
        <v>0.26080251422294398</v>
      </c>
      <c r="L11" s="8">
        <f t="shared" si="5"/>
        <v>0</v>
      </c>
      <c r="M11" s="8">
        <f t="shared" si="1"/>
        <v>17482793</v>
      </c>
      <c r="N11" s="9">
        <f t="shared" si="2"/>
        <v>0.73919748577705502</v>
      </c>
    </row>
    <row r="12" spans="1:14">
      <c r="A12" s="6">
        <v>164</v>
      </c>
      <c r="B12" s="7" t="s">
        <v>21</v>
      </c>
      <c r="C12" s="8">
        <v>100000000</v>
      </c>
      <c r="D12" s="13"/>
      <c r="E12" s="9">
        <f>C12/C55</f>
        <v>2.60288362940829E-2</v>
      </c>
      <c r="F12" s="8">
        <f t="shared" si="3"/>
        <v>100000000</v>
      </c>
      <c r="G12" s="9">
        <f>E12/E55</f>
        <v>2.60288362940829E-2</v>
      </c>
      <c r="H12" s="8">
        <f t="shared" si="4"/>
        <v>7151512</v>
      </c>
      <c r="I12" s="8">
        <f>453732+197780</f>
        <v>651512</v>
      </c>
      <c r="J12" s="8">
        <v>6500000</v>
      </c>
      <c r="K12" s="9">
        <f t="shared" si="0"/>
        <v>7.1515120000000001E-2</v>
      </c>
      <c r="L12" s="8">
        <f t="shared" si="5"/>
        <v>6500000</v>
      </c>
      <c r="M12" s="8">
        <f t="shared" si="1"/>
        <v>92848488</v>
      </c>
      <c r="N12" s="9">
        <f t="shared" si="2"/>
        <v>0.92848487999999996</v>
      </c>
    </row>
    <row r="13" spans="1:14">
      <c r="A13" s="6">
        <v>165</v>
      </c>
      <c r="B13" s="7" t="s">
        <v>22</v>
      </c>
      <c r="C13" s="8">
        <v>36264936</v>
      </c>
      <c r="D13" s="8">
        <v>3500000</v>
      </c>
      <c r="E13" s="9">
        <f>C13/C55</f>
        <v>9.4393408235939405E-3</v>
      </c>
      <c r="F13" s="8">
        <f t="shared" si="3"/>
        <v>39764936</v>
      </c>
      <c r="G13" s="9">
        <f>E13/E55</f>
        <v>9.4393408235939405E-3</v>
      </c>
      <c r="H13" s="8">
        <f t="shared" si="4"/>
        <v>6168252</v>
      </c>
      <c r="I13" s="8">
        <f>4020760+2147492</f>
        <v>6168252</v>
      </c>
      <c r="J13" s="8"/>
      <c r="K13" s="9">
        <f t="shared" si="0"/>
        <v>0.15511786564927499</v>
      </c>
      <c r="L13" s="8">
        <f t="shared" si="5"/>
        <v>0</v>
      </c>
      <c r="M13" s="8">
        <f t="shared" si="1"/>
        <v>33596684</v>
      </c>
      <c r="N13" s="9">
        <f t="shared" si="2"/>
        <v>0.84488213435072501</v>
      </c>
    </row>
    <row r="14" spans="1:14">
      <c r="A14" s="6">
        <v>166</v>
      </c>
      <c r="B14" s="7" t="s">
        <v>23</v>
      </c>
      <c r="C14" s="8">
        <v>2987500</v>
      </c>
      <c r="D14" s="8">
        <v>200000</v>
      </c>
      <c r="E14" s="9">
        <f>C14/C55</f>
        <v>7.7761148428572696E-4</v>
      </c>
      <c r="F14" s="8">
        <f t="shared" si="3"/>
        <v>3187500</v>
      </c>
      <c r="G14" s="9">
        <f>E14/E55</f>
        <v>7.7761148428572696E-4</v>
      </c>
      <c r="H14" s="8">
        <f t="shared" si="4"/>
        <v>786404</v>
      </c>
      <c r="I14" s="8">
        <v>786404</v>
      </c>
      <c r="J14" s="8"/>
      <c r="K14" s="9">
        <f t="shared" si="0"/>
        <v>0.246714980392157</v>
      </c>
      <c r="L14" s="8">
        <f t="shared" si="5"/>
        <v>0</v>
      </c>
      <c r="M14" s="8">
        <f t="shared" si="1"/>
        <v>2401096</v>
      </c>
      <c r="N14" s="9">
        <f t="shared" si="2"/>
        <v>0.753285019607843</v>
      </c>
    </row>
    <row r="15" spans="1:14">
      <c r="A15" s="6">
        <v>167</v>
      </c>
      <c r="B15" s="7" t="s">
        <v>24</v>
      </c>
      <c r="C15" s="8">
        <v>100000000</v>
      </c>
      <c r="D15" s="13">
        <v>-12600000</v>
      </c>
      <c r="E15" s="9">
        <f>C15/C55</f>
        <v>2.60288362940829E-2</v>
      </c>
      <c r="F15" s="8">
        <f t="shared" si="3"/>
        <v>87400000</v>
      </c>
      <c r="G15" s="9">
        <f>E15/E55</f>
        <v>2.60288362940829E-2</v>
      </c>
      <c r="H15" s="8">
        <f t="shared" si="4"/>
        <v>0</v>
      </c>
      <c r="I15" s="8"/>
      <c r="J15" s="8">
        <v>0</v>
      </c>
      <c r="K15" s="9">
        <v>0</v>
      </c>
      <c r="L15" s="8">
        <f t="shared" si="5"/>
        <v>0</v>
      </c>
      <c r="M15" s="8">
        <f t="shared" si="1"/>
        <v>87400000</v>
      </c>
      <c r="N15" s="9">
        <v>0</v>
      </c>
    </row>
    <row r="16" spans="1:14">
      <c r="A16" s="6">
        <v>168</v>
      </c>
      <c r="B16" s="7" t="s">
        <v>25</v>
      </c>
      <c r="C16" s="8">
        <v>7468751</v>
      </c>
      <c r="D16" s="8">
        <v>8000000</v>
      </c>
      <c r="E16" s="9">
        <f>C16/C55</f>
        <v>1.9440289710026799E-3</v>
      </c>
      <c r="F16" s="8">
        <f t="shared" si="3"/>
        <v>15468751</v>
      </c>
      <c r="G16" s="9">
        <f>E16/E55</f>
        <v>1.9440289710026799E-3</v>
      </c>
      <c r="H16" s="8">
        <f t="shared" si="4"/>
        <v>4128621</v>
      </c>
      <c r="I16" s="8">
        <f>2625377+1503244</f>
        <v>4128621</v>
      </c>
      <c r="J16" s="8"/>
      <c r="K16" s="9">
        <f>(I16+J16)/F16</f>
        <v>0.266900734260963</v>
      </c>
      <c r="L16" s="8">
        <f t="shared" si="5"/>
        <v>0</v>
      </c>
      <c r="M16" s="8">
        <f t="shared" si="1"/>
        <v>11340130</v>
      </c>
      <c r="N16" s="9">
        <f>M16/F16</f>
        <v>0.73309926573903705</v>
      </c>
    </row>
    <row r="17" spans="1:14">
      <c r="A17" s="41">
        <v>88</v>
      </c>
      <c r="B17" s="42" t="s">
        <v>26</v>
      </c>
      <c r="C17" s="38">
        <f>SUM(C7:C16)</f>
        <v>927270332</v>
      </c>
      <c r="D17" s="38"/>
      <c r="E17" s="24">
        <f>C17/C55</f>
        <v>0.24135767671987901</v>
      </c>
      <c r="F17" s="8">
        <f t="shared" si="3"/>
        <v>927270332</v>
      </c>
      <c r="G17" s="24">
        <f>SUM(G7:G16)</f>
        <v>0.24135767671987901</v>
      </c>
      <c r="H17" s="8">
        <f t="shared" si="4"/>
        <v>0</v>
      </c>
      <c r="I17" s="38"/>
      <c r="J17" s="20"/>
      <c r="K17" s="24">
        <f>(I17+J17)/F17</f>
        <v>0</v>
      </c>
      <c r="L17" s="38"/>
      <c r="M17" s="26"/>
      <c r="N17" s="24">
        <f>M17/F17</f>
        <v>0</v>
      </c>
    </row>
    <row r="18" spans="1:14">
      <c r="A18" s="6">
        <v>169</v>
      </c>
      <c r="B18" s="7" t="s">
        <v>27</v>
      </c>
      <c r="C18" s="8">
        <v>1580048837</v>
      </c>
      <c r="D18" s="8"/>
      <c r="E18" s="9">
        <f>C18/C55</f>
        <v>0.41126832514929101</v>
      </c>
      <c r="F18" s="8">
        <f t="shared" si="3"/>
        <v>1580048837</v>
      </c>
      <c r="G18" s="9">
        <f>E18/E55</f>
        <v>0.41126832514929101</v>
      </c>
      <c r="H18" s="8">
        <f t="shared" si="4"/>
        <v>414529363</v>
      </c>
      <c r="I18" s="8"/>
      <c r="J18" s="8">
        <f>207921275+94987193+111620895</f>
        <v>414529363</v>
      </c>
      <c r="K18" s="9">
        <f>(I18+J18)/F18</f>
        <v>0.26235224715399103</v>
      </c>
      <c r="L18" s="8">
        <f t="shared" si="5"/>
        <v>414529363</v>
      </c>
      <c r="M18" s="8">
        <f t="shared" si="1"/>
        <v>1165519474</v>
      </c>
      <c r="N18" s="9">
        <f>M18/F18</f>
        <v>0.73764775284600903</v>
      </c>
    </row>
    <row r="19" spans="1:14">
      <c r="A19" s="16">
        <v>170</v>
      </c>
      <c r="B19" s="7" t="s">
        <v>28</v>
      </c>
      <c r="C19" s="8">
        <v>6494363</v>
      </c>
      <c r="D19" s="13">
        <v>-6494363</v>
      </c>
      <c r="E19" s="9">
        <f>C19/C55</f>
        <v>1.69040711361349E-3</v>
      </c>
      <c r="F19" s="8">
        <f t="shared" si="3"/>
        <v>0</v>
      </c>
      <c r="G19" s="9">
        <f>E19/E55</f>
        <v>1.69040711361349E-3</v>
      </c>
      <c r="H19" s="8">
        <f t="shared" si="4"/>
        <v>0</v>
      </c>
      <c r="I19" s="8"/>
      <c r="J19" s="8">
        <v>0</v>
      </c>
      <c r="K19" s="9">
        <v>0</v>
      </c>
      <c r="L19" s="8">
        <f t="shared" si="5"/>
        <v>0</v>
      </c>
      <c r="M19" s="8">
        <f t="shared" si="1"/>
        <v>0</v>
      </c>
      <c r="N19" s="9">
        <v>0</v>
      </c>
    </row>
    <row r="20" spans="1:14">
      <c r="A20" s="16">
        <v>171</v>
      </c>
      <c r="B20" s="7" t="s">
        <v>29</v>
      </c>
      <c r="C20" s="8">
        <v>362100000</v>
      </c>
      <c r="D20" s="8"/>
      <c r="E20" s="9">
        <f>C20/C55</f>
        <v>9.4250416220874295E-2</v>
      </c>
      <c r="F20" s="8">
        <f t="shared" si="3"/>
        <v>362100000</v>
      </c>
      <c r="G20" s="9">
        <f>E20/E55</f>
        <v>9.4250416220874295E-2</v>
      </c>
      <c r="H20" s="8">
        <f t="shared" si="4"/>
        <v>109807207</v>
      </c>
      <c r="I20" s="8"/>
      <c r="J20" s="17">
        <f>5599524+27274438+37794119+39139130-2700004+2700000</f>
        <v>109807207</v>
      </c>
      <c r="K20" s="9">
        <f t="shared" ref="K20:K51" si="6">(I20+J20)/F20</f>
        <v>0.30325105495719401</v>
      </c>
      <c r="L20" s="8">
        <f t="shared" si="5"/>
        <v>109807207</v>
      </c>
      <c r="M20" s="8">
        <f t="shared" si="1"/>
        <v>252292793</v>
      </c>
      <c r="N20" s="9">
        <f t="shared" ref="N20:N55" si="7">M20/F20</f>
        <v>0.69674894504280604</v>
      </c>
    </row>
    <row r="21" spans="1:14">
      <c r="A21" s="16">
        <v>172</v>
      </c>
      <c r="B21" s="7" t="s">
        <v>30</v>
      </c>
      <c r="C21" s="8">
        <v>20400000</v>
      </c>
      <c r="D21" s="13">
        <v>-20400000</v>
      </c>
      <c r="E21" s="9">
        <f>C21/C55</f>
        <v>5.3098826039929201E-3</v>
      </c>
      <c r="F21" s="8">
        <f t="shared" si="3"/>
        <v>0</v>
      </c>
      <c r="G21" s="9">
        <f>E21/E55</f>
        <v>5.3098826039929201E-3</v>
      </c>
      <c r="H21" s="8">
        <f t="shared" si="4"/>
        <v>0</v>
      </c>
      <c r="I21" s="8"/>
      <c r="J21" s="8">
        <v>0</v>
      </c>
      <c r="K21" s="9" t="e">
        <f t="shared" si="6"/>
        <v>#DIV/0!</v>
      </c>
      <c r="L21" s="8">
        <f t="shared" si="5"/>
        <v>0</v>
      </c>
      <c r="M21" s="8">
        <f t="shared" si="1"/>
        <v>0</v>
      </c>
      <c r="N21" s="9"/>
    </row>
    <row r="22" spans="1:14">
      <c r="A22" s="43">
        <v>89</v>
      </c>
      <c r="B22" s="42" t="s">
        <v>31</v>
      </c>
      <c r="C22" s="38">
        <f>SUM(C18:C21)</f>
        <v>1969043200</v>
      </c>
      <c r="D22" s="38"/>
      <c r="E22" s="9">
        <f>SUM(E18:E21)</f>
        <v>0.51251903108777197</v>
      </c>
      <c r="F22" s="8">
        <f t="shared" si="3"/>
        <v>1969043200</v>
      </c>
      <c r="G22" s="24">
        <f>SUM(G18:G21)</f>
        <v>0.51251903108777197</v>
      </c>
      <c r="H22" s="8">
        <f t="shared" si="4"/>
        <v>0</v>
      </c>
      <c r="I22" s="38"/>
      <c r="J22" s="38"/>
      <c r="K22" s="24">
        <f t="shared" si="6"/>
        <v>0</v>
      </c>
      <c r="L22" s="38"/>
      <c r="M22" s="26"/>
      <c r="N22" s="9">
        <f t="shared" si="7"/>
        <v>0</v>
      </c>
    </row>
    <row r="23" spans="1:14">
      <c r="A23" s="16">
        <v>173</v>
      </c>
      <c r="B23" s="7" t="s">
        <v>32</v>
      </c>
      <c r="C23" s="8">
        <v>50919949</v>
      </c>
      <c r="D23" s="8">
        <v>6500000</v>
      </c>
      <c r="E23" s="9">
        <f>C23/C55</f>
        <v>1.32538701662405E-2</v>
      </c>
      <c r="F23" s="8">
        <f t="shared" si="3"/>
        <v>57419949</v>
      </c>
      <c r="G23" s="9">
        <f>E23/E55</f>
        <v>1.32538701662405E-2</v>
      </c>
      <c r="H23" s="8">
        <f t="shared" si="4"/>
        <v>17913400</v>
      </c>
      <c r="I23" s="17">
        <f>864700+4725700</f>
        <v>5590400</v>
      </c>
      <c r="J23" s="17">
        <f>3838000+3759300+4725700</f>
        <v>12323000</v>
      </c>
      <c r="K23" s="9">
        <f t="shared" si="6"/>
        <v>0.31197171561402798</v>
      </c>
      <c r="L23" s="8">
        <f t="shared" si="5"/>
        <v>12323000</v>
      </c>
      <c r="M23" s="8">
        <f t="shared" si="1"/>
        <v>39506549</v>
      </c>
      <c r="N23" s="9">
        <f t="shared" si="7"/>
        <v>0.68802828438597197</v>
      </c>
    </row>
    <row r="24" spans="1:14">
      <c r="A24" s="16">
        <v>174</v>
      </c>
      <c r="B24" s="7" t="s">
        <v>33</v>
      </c>
      <c r="C24" s="8">
        <v>45708757</v>
      </c>
      <c r="D24" s="8">
        <v>2300000</v>
      </c>
      <c r="E24" s="9">
        <f>C24/C55</f>
        <v>1.1897457531590201E-2</v>
      </c>
      <c r="F24" s="8">
        <f t="shared" si="3"/>
        <v>48008757</v>
      </c>
      <c r="G24" s="9">
        <f>E24/E55</f>
        <v>1.1897457531590201E-2</v>
      </c>
      <c r="H24" s="8">
        <f t="shared" ref="H24:H53" si="8">J24</f>
        <v>15426300</v>
      </c>
      <c r="I24" s="8">
        <v>4226400</v>
      </c>
      <c r="J24" s="17">
        <f>3577000+3543300+4226400+4079600</f>
        <v>15426300</v>
      </c>
      <c r="K24" s="9">
        <f t="shared" si="6"/>
        <v>0.40935656801112302</v>
      </c>
      <c r="L24" s="8">
        <f t="shared" si="5"/>
        <v>15426300</v>
      </c>
      <c r="M24" s="8">
        <f t="shared" si="1"/>
        <v>28356057</v>
      </c>
      <c r="N24" s="9">
        <f t="shared" si="7"/>
        <v>0.59064343198887603</v>
      </c>
    </row>
    <row r="25" spans="1:14">
      <c r="A25" s="16">
        <v>175</v>
      </c>
      <c r="B25" s="7" t="s">
        <v>34</v>
      </c>
      <c r="C25" s="8">
        <v>13610061</v>
      </c>
      <c r="D25" s="8"/>
      <c r="E25" s="9">
        <f>C25/C55</f>
        <v>3.5425404972148299E-3</v>
      </c>
      <c r="F25" s="8">
        <f t="shared" si="3"/>
        <v>13610061</v>
      </c>
      <c r="G25" s="9">
        <f>E25/E55</f>
        <v>3.5425404972148299E-3</v>
      </c>
      <c r="H25" s="8">
        <f t="shared" si="8"/>
        <v>1211700</v>
      </c>
      <c r="I25" s="8"/>
      <c r="J25" s="17">
        <f>682900+264400+264400</f>
        <v>1211700</v>
      </c>
      <c r="K25" s="9">
        <f t="shared" si="6"/>
        <v>8.9029725877055196E-2</v>
      </c>
      <c r="L25" s="8">
        <f t="shared" si="5"/>
        <v>1211700</v>
      </c>
      <c r="M25" s="8">
        <f t="shared" si="1"/>
        <v>12398361</v>
      </c>
      <c r="N25" s="9">
        <f t="shared" si="7"/>
        <v>0.91097027412294496</v>
      </c>
    </row>
    <row r="26" spans="1:14">
      <c r="A26" s="16">
        <v>176</v>
      </c>
      <c r="B26" s="7" t="s">
        <v>35</v>
      </c>
      <c r="C26" s="8">
        <v>6238317</v>
      </c>
      <c r="D26" s="8">
        <v>7500000</v>
      </c>
      <c r="E26" s="9">
        <f>C26/C55</f>
        <v>1.62376131943594E-3</v>
      </c>
      <c r="F26" s="8">
        <f t="shared" si="3"/>
        <v>13738317</v>
      </c>
      <c r="G26" s="9">
        <f>E26/E55</f>
        <v>1.62376131943594E-3</v>
      </c>
      <c r="H26" s="8">
        <f t="shared" si="8"/>
        <v>627500</v>
      </c>
      <c r="I26" s="8"/>
      <c r="J26" s="8">
        <f>627500</f>
        <v>627500</v>
      </c>
      <c r="K26" s="9">
        <f t="shared" si="6"/>
        <v>4.5675172584822399E-2</v>
      </c>
      <c r="L26" s="8">
        <f t="shared" si="5"/>
        <v>627500</v>
      </c>
      <c r="M26" s="8">
        <f t="shared" si="1"/>
        <v>13110817</v>
      </c>
      <c r="N26" s="9">
        <f t="shared" si="7"/>
        <v>0.95432482741517799</v>
      </c>
    </row>
    <row r="27" spans="1:14">
      <c r="A27" s="16">
        <v>177</v>
      </c>
      <c r="B27" s="7" t="s">
        <v>36</v>
      </c>
      <c r="C27" s="8">
        <v>43666219</v>
      </c>
      <c r="D27" s="8"/>
      <c r="E27" s="9">
        <f>C27/C55</f>
        <v>1.13658086593257E-2</v>
      </c>
      <c r="F27" s="8">
        <f t="shared" si="3"/>
        <v>43666219</v>
      </c>
      <c r="G27" s="9">
        <f>E27/E55</f>
        <v>1.13658086593257E-2</v>
      </c>
      <c r="H27" s="8">
        <f t="shared" si="8"/>
        <v>0</v>
      </c>
      <c r="I27" s="8"/>
      <c r="J27" s="8">
        <v>0</v>
      </c>
      <c r="K27" s="9">
        <f t="shared" si="6"/>
        <v>0</v>
      </c>
      <c r="L27" s="8">
        <f t="shared" si="5"/>
        <v>0</v>
      </c>
      <c r="M27" s="8">
        <f t="shared" si="1"/>
        <v>43666219</v>
      </c>
      <c r="N27" s="9">
        <f t="shared" si="7"/>
        <v>1</v>
      </c>
    </row>
    <row r="28" spans="1:14">
      <c r="A28" s="16">
        <v>178</v>
      </c>
      <c r="B28" s="7" t="s">
        <v>37</v>
      </c>
      <c r="C28" s="8">
        <v>5239946</v>
      </c>
      <c r="D28" s="8"/>
      <c r="E28" s="9">
        <f>C28/C55</f>
        <v>1.36389696623835E-3</v>
      </c>
      <c r="F28" s="8">
        <f t="shared" si="3"/>
        <v>5239946</v>
      </c>
      <c r="G28" s="9">
        <f>E28/E55</f>
        <v>1.36389696623835E-3</v>
      </c>
      <c r="H28" s="8">
        <v>3258</v>
      </c>
      <c r="I28" s="8">
        <f>2269+989</f>
        <v>3258</v>
      </c>
      <c r="J28" s="8"/>
      <c r="K28" s="9">
        <f t="shared" si="6"/>
        <v>6.2176213266319899E-4</v>
      </c>
      <c r="L28" s="8">
        <f t="shared" si="5"/>
        <v>0</v>
      </c>
      <c r="M28" s="8">
        <f t="shared" si="1"/>
        <v>5236688</v>
      </c>
      <c r="N28" s="9">
        <f t="shared" si="7"/>
        <v>0.99937823786733704</v>
      </c>
    </row>
    <row r="29" spans="1:14">
      <c r="A29" s="16">
        <v>179</v>
      </c>
      <c r="B29" s="7" t="s">
        <v>38</v>
      </c>
      <c r="C29" s="8">
        <v>2688750</v>
      </c>
      <c r="D29" s="8">
        <v>150000</v>
      </c>
      <c r="E29" s="9">
        <f>C29/C55</f>
        <v>6.9985033585715395E-4</v>
      </c>
      <c r="F29" s="8">
        <f t="shared" si="3"/>
        <v>2838750</v>
      </c>
      <c r="G29" s="9">
        <f>E29/E55</f>
        <v>6.9985033585715395E-4</v>
      </c>
      <c r="H29" s="8">
        <f t="shared" si="8"/>
        <v>209100</v>
      </c>
      <c r="I29" s="8"/>
      <c r="J29" s="36">
        <f>209100</f>
        <v>209100</v>
      </c>
      <c r="K29" s="9">
        <f t="shared" si="6"/>
        <v>7.3659180977542899E-2</v>
      </c>
      <c r="L29" s="8">
        <f t="shared" si="5"/>
        <v>209100</v>
      </c>
      <c r="M29" s="8">
        <f t="shared" si="1"/>
        <v>2629650</v>
      </c>
      <c r="N29" s="9">
        <f t="shared" si="7"/>
        <v>0.92634081902245702</v>
      </c>
    </row>
    <row r="30" spans="1:14">
      <c r="A30" s="16">
        <v>180</v>
      </c>
      <c r="B30" s="7" t="s">
        <v>39</v>
      </c>
      <c r="C30" s="8">
        <v>16132503</v>
      </c>
      <c r="D30" s="8">
        <v>900000</v>
      </c>
      <c r="E30" s="9">
        <f>C30/C55</f>
        <v>4.1991027960080196E-3</v>
      </c>
      <c r="F30" s="8">
        <f t="shared" si="3"/>
        <v>17032503</v>
      </c>
      <c r="G30" s="9">
        <f>E30/E55</f>
        <v>4.1991027960080196E-3</v>
      </c>
      <c r="H30" s="8">
        <f t="shared" si="8"/>
        <v>1250700</v>
      </c>
      <c r="I30" s="8"/>
      <c r="J30" s="17">
        <f>1250700</f>
        <v>1250700</v>
      </c>
      <c r="K30" s="9">
        <f t="shared" si="6"/>
        <v>7.34301940237439E-2</v>
      </c>
      <c r="L30" s="8">
        <f t="shared" si="5"/>
        <v>1250700</v>
      </c>
      <c r="M30" s="8">
        <f t="shared" si="1"/>
        <v>15781803</v>
      </c>
      <c r="N30" s="9">
        <f t="shared" si="7"/>
        <v>0.92656980597625604</v>
      </c>
    </row>
    <row r="31" spans="1:14">
      <c r="A31" s="16">
        <v>181</v>
      </c>
      <c r="B31" s="7" t="s">
        <v>40</v>
      </c>
      <c r="C31" s="8">
        <v>2688750</v>
      </c>
      <c r="D31" s="8">
        <v>150000</v>
      </c>
      <c r="E31" s="9">
        <f>C31/C55</f>
        <v>6.9985033585715395E-4</v>
      </c>
      <c r="F31" s="8">
        <f t="shared" si="3"/>
        <v>2838750</v>
      </c>
      <c r="G31" s="9">
        <f>E31/E55</f>
        <v>6.9985033585715395E-4</v>
      </c>
      <c r="H31" s="8">
        <f t="shared" si="8"/>
        <v>209100</v>
      </c>
      <c r="I31" s="8"/>
      <c r="J31" s="17">
        <f>209100</f>
        <v>209100</v>
      </c>
      <c r="K31" s="9">
        <f t="shared" si="6"/>
        <v>7.3659180977542899E-2</v>
      </c>
      <c r="L31" s="8">
        <f t="shared" si="5"/>
        <v>209100</v>
      </c>
      <c r="M31" s="8">
        <f t="shared" si="1"/>
        <v>2629650</v>
      </c>
      <c r="N31" s="9">
        <f t="shared" si="7"/>
        <v>0.92634081902245702</v>
      </c>
    </row>
    <row r="32" spans="1:14">
      <c r="A32" s="16">
        <v>182</v>
      </c>
      <c r="B32" s="7" t="s">
        <v>41</v>
      </c>
      <c r="C32" s="8">
        <v>21510003</v>
      </c>
      <c r="D32" s="8"/>
      <c r="E32" s="9">
        <f>C32/C55</f>
        <v>5.5988034677223299E-3</v>
      </c>
      <c r="F32" s="8">
        <f t="shared" si="3"/>
        <v>21510003</v>
      </c>
      <c r="G32" s="9">
        <f>E32/E55</f>
        <v>5.5988034677223299E-3</v>
      </c>
      <c r="H32" s="8">
        <f t="shared" si="8"/>
        <v>1667700</v>
      </c>
      <c r="I32" s="8"/>
      <c r="J32" s="17">
        <f>1667700</f>
        <v>1667700</v>
      </c>
      <c r="K32" s="9">
        <f t="shared" si="6"/>
        <v>7.7531369939836794E-2</v>
      </c>
      <c r="L32" s="8">
        <f t="shared" si="5"/>
        <v>1667700</v>
      </c>
      <c r="M32" s="8">
        <f t="shared" si="1"/>
        <v>19842303</v>
      </c>
      <c r="N32" s="9">
        <f t="shared" si="7"/>
        <v>0.922468630060163</v>
      </c>
    </row>
    <row r="33" spans="1:14">
      <c r="A33" s="16">
        <v>183</v>
      </c>
      <c r="B33" s="7" t="s">
        <v>42</v>
      </c>
      <c r="C33" s="8">
        <v>5377501</v>
      </c>
      <c r="D33" s="8">
        <v>300000</v>
      </c>
      <c r="E33" s="9">
        <f>C33/C55</f>
        <v>1.39970093200267E-3</v>
      </c>
      <c r="F33" s="8">
        <f t="shared" si="3"/>
        <v>5677501</v>
      </c>
      <c r="G33" s="9">
        <f>E33/E55</f>
        <v>1.39970093200267E-3</v>
      </c>
      <c r="H33" s="8">
        <f t="shared" si="8"/>
        <v>417500</v>
      </c>
      <c r="I33" s="8"/>
      <c r="J33" s="17">
        <f>417500</f>
        <v>417500</v>
      </c>
      <c r="K33" s="9">
        <f t="shared" si="6"/>
        <v>7.3535874322170999E-2</v>
      </c>
      <c r="L33" s="8">
        <f t="shared" si="5"/>
        <v>417500</v>
      </c>
      <c r="M33" s="8">
        <f t="shared" si="1"/>
        <v>5260001</v>
      </c>
      <c r="N33" s="9">
        <f t="shared" si="7"/>
        <v>0.92646412567782899</v>
      </c>
    </row>
    <row r="34" spans="1:14">
      <c r="A34" s="43">
        <v>90</v>
      </c>
      <c r="B34" s="42" t="s">
        <v>43</v>
      </c>
      <c r="C34" s="38">
        <f>SUM(C23:C33)</f>
        <v>213780756</v>
      </c>
      <c r="D34" s="38"/>
      <c r="E34" s="24"/>
      <c r="F34" s="8">
        <f t="shared" si="3"/>
        <v>213780756</v>
      </c>
      <c r="G34" s="24"/>
      <c r="H34" s="8">
        <f t="shared" si="8"/>
        <v>0</v>
      </c>
      <c r="I34" s="38"/>
      <c r="J34" s="38"/>
      <c r="K34" s="24">
        <f t="shared" si="6"/>
        <v>0</v>
      </c>
      <c r="L34" s="38"/>
      <c r="M34" s="8"/>
      <c r="N34" s="44">
        <f t="shared" si="7"/>
        <v>0</v>
      </c>
    </row>
    <row r="35" spans="1:14">
      <c r="A35" s="43">
        <v>21</v>
      </c>
      <c r="B35" s="42" t="s">
        <v>44</v>
      </c>
      <c r="C35" s="38">
        <f>SUM(C36:C53)</f>
        <v>1432697120</v>
      </c>
      <c r="D35" s="38"/>
      <c r="E35" s="24">
        <f>C35/C55</f>
        <v>0.372914387954841</v>
      </c>
      <c r="F35" s="8">
        <f t="shared" si="3"/>
        <v>1432697120</v>
      </c>
      <c r="G35" s="24">
        <f>E35/E55</f>
        <v>0.372914387954841</v>
      </c>
      <c r="H35" s="8">
        <f t="shared" si="8"/>
        <v>0</v>
      </c>
      <c r="I35" s="38"/>
      <c r="J35" s="38"/>
      <c r="K35" s="24">
        <f t="shared" si="6"/>
        <v>0</v>
      </c>
      <c r="L35" s="38">
        <f t="shared" si="5"/>
        <v>0</v>
      </c>
      <c r="M35" s="26"/>
      <c r="N35" s="24">
        <f t="shared" si="7"/>
        <v>0</v>
      </c>
    </row>
    <row r="36" spans="1:14">
      <c r="A36" s="16">
        <v>184</v>
      </c>
      <c r="B36" s="7" t="s">
        <v>45</v>
      </c>
      <c r="C36" s="8">
        <v>40000000</v>
      </c>
      <c r="D36" s="13"/>
      <c r="E36" s="9">
        <f>C36/C55</f>
        <v>1.04115345176332E-2</v>
      </c>
      <c r="F36" s="8">
        <f t="shared" si="3"/>
        <v>40000000</v>
      </c>
      <c r="G36" s="9">
        <f>E36/E55</f>
        <v>1.04115345176332E-2</v>
      </c>
      <c r="H36" s="8">
        <v>30000000</v>
      </c>
      <c r="I36" s="8">
        <v>30000000</v>
      </c>
      <c r="J36" s="26"/>
      <c r="K36" s="9">
        <f t="shared" si="6"/>
        <v>0.75</v>
      </c>
      <c r="L36" s="8">
        <f t="shared" si="5"/>
        <v>0</v>
      </c>
      <c r="M36" s="8">
        <f t="shared" si="1"/>
        <v>10000000</v>
      </c>
      <c r="N36" s="9">
        <f t="shared" si="7"/>
        <v>0.25</v>
      </c>
    </row>
    <row r="37" spans="1:14">
      <c r="A37" s="16">
        <v>185</v>
      </c>
      <c r="B37" s="7" t="s">
        <v>46</v>
      </c>
      <c r="C37" s="8">
        <v>20000000</v>
      </c>
      <c r="D37" s="13"/>
      <c r="E37" s="9">
        <f>C37/C55</f>
        <v>5.2057672588165802E-3</v>
      </c>
      <c r="F37" s="8">
        <f t="shared" si="3"/>
        <v>20000000</v>
      </c>
      <c r="G37" s="9">
        <f>E37/E55</f>
        <v>5.2057672588165802E-3</v>
      </c>
      <c r="H37" s="8">
        <v>10000000</v>
      </c>
      <c r="I37" s="8">
        <v>10000000</v>
      </c>
      <c r="J37" s="8"/>
      <c r="K37" s="9">
        <f t="shared" si="6"/>
        <v>0.5</v>
      </c>
      <c r="L37" s="8">
        <f t="shared" si="5"/>
        <v>0</v>
      </c>
      <c r="M37" s="8">
        <f t="shared" si="1"/>
        <v>10000000</v>
      </c>
      <c r="N37" s="9">
        <f t="shared" si="7"/>
        <v>0.5</v>
      </c>
    </row>
    <row r="38" spans="1:14">
      <c r="A38" s="16">
        <v>186</v>
      </c>
      <c r="B38" s="7" t="s">
        <v>47</v>
      </c>
      <c r="C38" s="8">
        <v>25000000</v>
      </c>
      <c r="D38" s="13"/>
      <c r="E38" s="9">
        <f>C38/C55</f>
        <v>6.5072090735207302E-3</v>
      </c>
      <c r="F38" s="8">
        <f t="shared" si="3"/>
        <v>25000000</v>
      </c>
      <c r="G38" s="9">
        <f>E38/E55</f>
        <v>6.5072090735207302E-3</v>
      </c>
      <c r="H38" s="8">
        <v>10000000</v>
      </c>
      <c r="I38" s="8">
        <f>2000000+8000000</f>
        <v>10000000</v>
      </c>
      <c r="J38" s="8"/>
      <c r="K38" s="9">
        <f t="shared" si="6"/>
        <v>0.4</v>
      </c>
      <c r="L38" s="8">
        <f t="shared" si="5"/>
        <v>0</v>
      </c>
      <c r="M38" s="8">
        <f t="shared" si="1"/>
        <v>15000000</v>
      </c>
      <c r="N38" s="9">
        <f t="shared" si="7"/>
        <v>0.6</v>
      </c>
    </row>
    <row r="39" spans="1:14">
      <c r="A39" s="16">
        <v>187</v>
      </c>
      <c r="B39" s="7" t="s">
        <v>48</v>
      </c>
      <c r="C39" s="8">
        <v>25000000</v>
      </c>
      <c r="D39" s="13">
        <v>-25000000</v>
      </c>
      <c r="E39" s="9">
        <f>C39/C55</f>
        <v>6.5072090735207302E-3</v>
      </c>
      <c r="F39" s="8">
        <f t="shared" si="3"/>
        <v>0</v>
      </c>
      <c r="G39" s="9">
        <f>E39/E55</f>
        <v>6.5072090735207302E-3</v>
      </c>
      <c r="H39" s="8">
        <f t="shared" si="8"/>
        <v>0</v>
      </c>
      <c r="I39" s="8"/>
      <c r="J39" s="8">
        <v>0</v>
      </c>
      <c r="K39" s="9"/>
      <c r="L39" s="8">
        <f t="shared" si="5"/>
        <v>0</v>
      </c>
      <c r="M39" s="8">
        <f t="shared" si="1"/>
        <v>0</v>
      </c>
      <c r="N39" s="9"/>
    </row>
    <row r="40" spans="1:14">
      <c r="A40" s="43">
        <v>91</v>
      </c>
      <c r="B40" s="42" t="s">
        <v>49</v>
      </c>
      <c r="C40" s="38">
        <f>SUM(C36:C39)</f>
        <v>110000000</v>
      </c>
      <c r="D40" s="23"/>
      <c r="E40" s="24"/>
      <c r="F40" s="20">
        <f t="shared" si="3"/>
        <v>110000000</v>
      </c>
      <c r="G40" s="22" t="e">
        <f>E40/E56</f>
        <v>#DIV/0!</v>
      </c>
      <c r="H40" s="8">
        <f t="shared" si="8"/>
        <v>0</v>
      </c>
      <c r="I40" s="38"/>
      <c r="J40" s="38"/>
      <c r="K40" s="22">
        <f t="shared" si="6"/>
        <v>0</v>
      </c>
      <c r="L40" s="38"/>
      <c r="M40" s="26"/>
      <c r="N40" s="22">
        <f t="shared" si="7"/>
        <v>0</v>
      </c>
    </row>
    <row r="41" spans="1:14">
      <c r="A41" s="16">
        <v>188</v>
      </c>
      <c r="B41" s="7" t="s">
        <v>50</v>
      </c>
      <c r="C41" s="8">
        <v>15225000</v>
      </c>
      <c r="D41" s="17"/>
      <c r="E41" s="9">
        <f>C41/C55</f>
        <v>3.9628903257741196E-3</v>
      </c>
      <c r="F41" s="8">
        <f t="shared" si="3"/>
        <v>15225000</v>
      </c>
      <c r="G41" s="9">
        <f>E41/E55</f>
        <v>3.9628903257741196E-3</v>
      </c>
      <c r="H41" s="8">
        <f t="shared" si="8"/>
        <v>15225000</v>
      </c>
      <c r="I41" s="8"/>
      <c r="J41" s="8">
        <f>15225000</f>
        <v>15225000</v>
      </c>
      <c r="K41" s="9"/>
      <c r="L41" s="8">
        <f t="shared" si="5"/>
        <v>15225000</v>
      </c>
      <c r="M41" s="8">
        <f t="shared" si="1"/>
        <v>0</v>
      </c>
      <c r="N41" s="9"/>
    </row>
    <row r="42" spans="1:14">
      <c r="A42" s="16">
        <v>189</v>
      </c>
      <c r="B42" s="7" t="s">
        <v>51</v>
      </c>
      <c r="C42" s="8">
        <v>8120000</v>
      </c>
      <c r="D42" s="17"/>
      <c r="E42" s="9">
        <f>C42/C55</f>
        <v>2.1135415070795299E-3</v>
      </c>
      <c r="F42" s="8">
        <f t="shared" si="3"/>
        <v>8120000</v>
      </c>
      <c r="G42" s="9">
        <f>E42/E55</f>
        <v>2.1135415070795299E-3</v>
      </c>
      <c r="H42" s="8">
        <v>8120000</v>
      </c>
      <c r="I42" s="8">
        <v>4000000</v>
      </c>
      <c r="J42" s="8">
        <v>4120000</v>
      </c>
      <c r="K42" s="9">
        <f t="shared" si="6"/>
        <v>1</v>
      </c>
      <c r="L42" s="8">
        <f t="shared" si="5"/>
        <v>4120000</v>
      </c>
      <c r="M42" s="8">
        <f t="shared" si="1"/>
        <v>0</v>
      </c>
      <c r="N42" s="9">
        <f t="shared" si="7"/>
        <v>0</v>
      </c>
    </row>
    <row r="43" spans="1:14">
      <c r="A43" s="16">
        <v>190</v>
      </c>
      <c r="B43" s="7" t="s">
        <v>52</v>
      </c>
      <c r="C43" s="8">
        <v>18270000</v>
      </c>
      <c r="D43" s="13"/>
      <c r="E43" s="9">
        <f>C43/C55</f>
        <v>4.7554683909289503E-3</v>
      </c>
      <c r="F43" s="8">
        <f t="shared" si="3"/>
        <v>18270000</v>
      </c>
      <c r="G43" s="9">
        <f>E43/E55</f>
        <v>4.7554683909289503E-3</v>
      </c>
      <c r="H43" s="8">
        <f t="shared" si="8"/>
        <v>0</v>
      </c>
      <c r="I43" s="8"/>
      <c r="J43" s="8">
        <v>0</v>
      </c>
      <c r="K43" s="9"/>
      <c r="L43" s="8">
        <f t="shared" si="5"/>
        <v>0</v>
      </c>
      <c r="M43" s="8">
        <f t="shared" si="1"/>
        <v>18270000</v>
      </c>
      <c r="N43" s="9">
        <f t="shared" si="7"/>
        <v>1</v>
      </c>
    </row>
    <row r="44" spans="1:14">
      <c r="A44" s="16">
        <v>191</v>
      </c>
      <c r="B44" s="7" t="s">
        <v>53</v>
      </c>
      <c r="C44" s="8">
        <v>40600000</v>
      </c>
      <c r="D44" s="17"/>
      <c r="E44" s="9">
        <f>C44/C55</f>
        <v>1.0567707535397699E-2</v>
      </c>
      <c r="F44" s="8">
        <f t="shared" si="3"/>
        <v>40600000</v>
      </c>
      <c r="G44" s="9">
        <f>E44/E55</f>
        <v>1.0567707535397699E-2</v>
      </c>
      <c r="H44" s="8">
        <v>40600000</v>
      </c>
      <c r="I44" s="8">
        <v>1824415</v>
      </c>
      <c r="J44" s="8">
        <v>38775585</v>
      </c>
      <c r="K44" s="9"/>
      <c r="L44" s="8">
        <f t="shared" si="5"/>
        <v>38775585</v>
      </c>
      <c r="M44" s="8">
        <f t="shared" si="1"/>
        <v>0</v>
      </c>
      <c r="N44" s="9"/>
    </row>
    <row r="45" spans="1:14">
      <c r="A45" s="16">
        <v>192</v>
      </c>
      <c r="B45" s="7" t="s">
        <v>54</v>
      </c>
      <c r="C45" s="8">
        <v>15225000</v>
      </c>
      <c r="D45" s="13"/>
      <c r="E45" s="9">
        <f>C45/C55</f>
        <v>3.9628903257741196E-3</v>
      </c>
      <c r="F45" s="8">
        <f t="shared" si="3"/>
        <v>15225000</v>
      </c>
      <c r="G45" s="9">
        <f>E45/E55</f>
        <v>3.9628903257741196E-3</v>
      </c>
      <c r="H45" s="8">
        <v>6000000</v>
      </c>
      <c r="I45" s="8">
        <v>6000000</v>
      </c>
      <c r="J45" s="8"/>
      <c r="K45" s="9">
        <f t="shared" si="6"/>
        <v>0.39408866995073899</v>
      </c>
      <c r="L45" s="8">
        <f t="shared" si="5"/>
        <v>0</v>
      </c>
      <c r="M45" s="8">
        <f t="shared" si="1"/>
        <v>9225000</v>
      </c>
      <c r="N45" s="9">
        <f t="shared" si="7"/>
        <v>0.60591133004926101</v>
      </c>
    </row>
    <row r="46" spans="1:14">
      <c r="A46" s="16">
        <v>193</v>
      </c>
      <c r="B46" s="7" t="s">
        <v>55</v>
      </c>
      <c r="C46" s="8">
        <v>68775585</v>
      </c>
      <c r="D46" s="17"/>
      <c r="E46" s="9">
        <f>C46/C55</f>
        <v>1.7901484429947899E-2</v>
      </c>
      <c r="F46" s="8">
        <f t="shared" si="3"/>
        <v>68775585</v>
      </c>
      <c r="G46" s="9">
        <f>E46/E55</f>
        <v>1.7901484429947899E-2</v>
      </c>
      <c r="H46" s="8">
        <v>68775585</v>
      </c>
      <c r="I46" s="8">
        <v>48175585</v>
      </c>
      <c r="J46" s="8">
        <v>20600000</v>
      </c>
      <c r="K46" s="9"/>
      <c r="L46" s="8">
        <f t="shared" si="5"/>
        <v>20600000</v>
      </c>
      <c r="M46" s="8">
        <f t="shared" si="1"/>
        <v>0</v>
      </c>
      <c r="N46" s="9"/>
    </row>
    <row r="47" spans="1:14">
      <c r="A47" s="16">
        <v>194</v>
      </c>
      <c r="B47" s="7" t="s">
        <v>56</v>
      </c>
      <c r="C47" s="8">
        <v>10150000</v>
      </c>
      <c r="D47" s="13"/>
      <c r="E47" s="9">
        <f>C47/C55</f>
        <v>2.64192688384942E-3</v>
      </c>
      <c r="F47" s="8">
        <f t="shared" si="3"/>
        <v>10150000</v>
      </c>
      <c r="G47" s="9">
        <f>E47/E55</f>
        <v>2.64192688384942E-3</v>
      </c>
      <c r="H47" s="8">
        <v>8000000</v>
      </c>
      <c r="I47" s="8">
        <v>8000000</v>
      </c>
      <c r="J47" s="8"/>
      <c r="K47" s="9">
        <f t="shared" si="6"/>
        <v>0.78817733990147798</v>
      </c>
      <c r="L47" s="8">
        <f t="shared" si="5"/>
        <v>0</v>
      </c>
      <c r="M47" s="8">
        <f t="shared" si="1"/>
        <v>2150000</v>
      </c>
      <c r="N47" s="9">
        <f t="shared" si="7"/>
        <v>0.21182266009852199</v>
      </c>
    </row>
    <row r="48" spans="1:14">
      <c r="A48" s="16">
        <v>195</v>
      </c>
      <c r="B48" s="7" t="s">
        <v>57</v>
      </c>
      <c r="C48" s="8">
        <v>10150000</v>
      </c>
      <c r="D48" s="17"/>
      <c r="E48" s="9">
        <f>C48/C55</f>
        <v>2.64192688384942E-3</v>
      </c>
      <c r="F48" s="8">
        <f t="shared" si="3"/>
        <v>10150000</v>
      </c>
      <c r="G48" s="9">
        <f>E48/E55</f>
        <v>2.64192688384942E-3</v>
      </c>
      <c r="H48" s="8">
        <f t="shared" si="8"/>
        <v>10150000</v>
      </c>
      <c r="I48" s="8"/>
      <c r="J48" s="8">
        <v>10150000</v>
      </c>
      <c r="K48" s="9"/>
      <c r="L48" s="8">
        <f t="shared" si="5"/>
        <v>10150000</v>
      </c>
      <c r="M48" s="8">
        <f t="shared" si="1"/>
        <v>0</v>
      </c>
      <c r="N48" s="9"/>
    </row>
    <row r="49" spans="1:14">
      <c r="A49" s="16">
        <v>196</v>
      </c>
      <c r="B49" s="7" t="s">
        <v>58</v>
      </c>
      <c r="C49" s="8">
        <v>363782975</v>
      </c>
      <c r="D49" s="8"/>
      <c r="E49" s="9">
        <f>C49/C55</f>
        <v>9.4688475028494604E-2</v>
      </c>
      <c r="F49" s="8">
        <f t="shared" si="3"/>
        <v>363782975</v>
      </c>
      <c r="G49" s="9">
        <f>E49/E55</f>
        <v>9.4688475028494604E-2</v>
      </c>
      <c r="H49" s="8">
        <v>363782975</v>
      </c>
      <c r="I49" s="8">
        <v>253952136</v>
      </c>
      <c r="J49" s="8">
        <v>109830839</v>
      </c>
      <c r="K49" s="9">
        <f t="shared" si="6"/>
        <v>1</v>
      </c>
      <c r="L49" s="8">
        <f t="shared" si="5"/>
        <v>109830839</v>
      </c>
      <c r="M49" s="8">
        <f t="shared" si="1"/>
        <v>0</v>
      </c>
      <c r="N49" s="9">
        <f t="shared" si="7"/>
        <v>0</v>
      </c>
    </row>
    <row r="50" spans="1:14">
      <c r="A50" s="16">
        <v>197</v>
      </c>
      <c r="B50" s="7" t="s">
        <v>59</v>
      </c>
      <c r="C50" s="8">
        <v>20600000</v>
      </c>
      <c r="D50" s="17"/>
      <c r="E50" s="9">
        <f>C50/C55</f>
        <v>5.36194027658108E-3</v>
      </c>
      <c r="F50" s="8">
        <f t="shared" si="3"/>
        <v>20600000</v>
      </c>
      <c r="G50" s="9">
        <f>E50/E55</f>
        <v>5.36194027658108E-3</v>
      </c>
      <c r="H50" s="8">
        <v>20600000</v>
      </c>
      <c r="I50" s="8">
        <v>10000000</v>
      </c>
      <c r="J50" s="8">
        <v>10600000</v>
      </c>
      <c r="K50" s="9"/>
      <c r="L50" s="8">
        <f t="shared" si="5"/>
        <v>10600000</v>
      </c>
      <c r="M50" s="8">
        <f t="shared" si="1"/>
        <v>0</v>
      </c>
      <c r="N50" s="37" t="s">
        <v>60</v>
      </c>
    </row>
    <row r="51" spans="1:14">
      <c r="A51" s="16">
        <v>198</v>
      </c>
      <c r="B51" s="7" t="s">
        <v>61</v>
      </c>
      <c r="C51" s="8">
        <v>20000000</v>
      </c>
      <c r="D51" s="17">
        <v>55900000</v>
      </c>
      <c r="E51" s="9">
        <f>C51/C55</f>
        <v>5.2057672588165802E-3</v>
      </c>
      <c r="F51" s="8">
        <f t="shared" si="3"/>
        <v>75900000</v>
      </c>
      <c r="G51" s="9">
        <f>E51/E55</f>
        <v>5.2057672588165802E-3</v>
      </c>
      <c r="H51" s="8">
        <f t="shared" si="8"/>
        <v>0</v>
      </c>
      <c r="I51" s="8"/>
      <c r="J51" s="8"/>
      <c r="K51" s="9">
        <f t="shared" si="6"/>
        <v>0</v>
      </c>
      <c r="L51" s="8">
        <f t="shared" si="5"/>
        <v>0</v>
      </c>
      <c r="M51" s="8">
        <f t="shared" si="1"/>
        <v>75900000</v>
      </c>
      <c r="N51" s="37" t="s">
        <v>60</v>
      </c>
    </row>
    <row r="52" spans="1:14">
      <c r="A52" s="43"/>
      <c r="B52" s="42"/>
      <c r="C52" s="38">
        <f>SUM(C41:C51)</f>
        <v>590898560</v>
      </c>
      <c r="D52" s="23"/>
      <c r="E52" s="24"/>
      <c r="F52" s="8">
        <f t="shared" si="3"/>
        <v>590898560</v>
      </c>
      <c r="G52" s="24"/>
      <c r="H52" s="8">
        <f t="shared" si="8"/>
        <v>0</v>
      </c>
      <c r="I52" s="38"/>
      <c r="J52" s="38"/>
      <c r="K52" s="24"/>
      <c r="L52" s="38"/>
      <c r="M52" s="26"/>
      <c r="N52" s="24"/>
    </row>
    <row r="53" spans="1:14">
      <c r="A53" s="16">
        <v>199</v>
      </c>
      <c r="B53" s="7" t="s">
        <v>56</v>
      </c>
      <c r="C53" s="8">
        <v>30900000</v>
      </c>
      <c r="D53" s="13">
        <v>-30900000</v>
      </c>
      <c r="E53" s="9">
        <f>C53/C55</f>
        <v>8.04291041487162E-3</v>
      </c>
      <c r="F53" s="8">
        <f t="shared" si="3"/>
        <v>0</v>
      </c>
      <c r="G53" s="9">
        <f>E53/E55</f>
        <v>8.04291041487162E-3</v>
      </c>
      <c r="H53" s="8">
        <f t="shared" si="8"/>
        <v>0</v>
      </c>
      <c r="I53" s="8"/>
      <c r="J53" s="8"/>
      <c r="K53" s="9"/>
      <c r="L53" s="8">
        <f t="shared" si="5"/>
        <v>0</v>
      </c>
      <c r="M53" s="8">
        <f t="shared" si="1"/>
        <v>0</v>
      </c>
      <c r="N53" s="37" t="s">
        <v>60</v>
      </c>
    </row>
    <row r="54" spans="1:14">
      <c r="A54" s="43"/>
      <c r="B54" s="42"/>
      <c r="C54" s="38">
        <f>SUM(C53:C53)</f>
        <v>30900000</v>
      </c>
      <c r="D54" s="23"/>
      <c r="E54" s="24"/>
      <c r="F54" s="8">
        <f t="shared" si="3"/>
        <v>30900000</v>
      </c>
      <c r="G54" s="24"/>
      <c r="H54" s="38"/>
      <c r="I54" s="38"/>
      <c r="J54" s="38"/>
      <c r="K54" s="24"/>
      <c r="L54" s="38"/>
      <c r="M54" s="8"/>
      <c r="N54" s="24"/>
    </row>
    <row r="55" spans="1:14">
      <c r="A55" s="16"/>
      <c r="B55" s="25" t="s">
        <v>62</v>
      </c>
      <c r="C55" s="26">
        <f>C6+C40+C52+C54</f>
        <v>3841892848</v>
      </c>
      <c r="D55" s="27">
        <f>SUM(D6:D54)</f>
        <v>0</v>
      </c>
      <c r="E55" s="9">
        <f>C55/C55</f>
        <v>1</v>
      </c>
      <c r="F55" s="26">
        <f>F6+F40+F52+F54</f>
        <v>3841892848</v>
      </c>
      <c r="G55" s="9">
        <f>E55/E55</f>
        <v>1</v>
      </c>
      <c r="H55" s="26">
        <f>SUM(H4:H54)</f>
        <v>1266233756</v>
      </c>
      <c r="I55" s="27">
        <f>SUM(I4:I54)</f>
        <v>413967378</v>
      </c>
      <c r="J55" s="27">
        <f>SUM(J7:J53)</f>
        <v>856492778</v>
      </c>
      <c r="K55" s="27"/>
      <c r="L55" s="45">
        <f>SUM(L3:L53)</f>
        <v>856492778</v>
      </c>
      <c r="M55" s="45">
        <f>SUM(M3:M53)</f>
        <v>2571432692</v>
      </c>
      <c r="N55" s="39">
        <f t="shared" si="7"/>
        <v>0.66931400581320999</v>
      </c>
    </row>
    <row r="57" spans="1:14">
      <c r="B57" s="77" t="s">
        <v>63</v>
      </c>
      <c r="C57" s="77"/>
      <c r="G57" s="77" t="s">
        <v>64</v>
      </c>
      <c r="H57" s="77"/>
      <c r="I57" s="77"/>
      <c r="L57" s="77" t="s">
        <v>65</v>
      </c>
      <c r="M57" s="77"/>
      <c r="N57" s="77"/>
    </row>
    <row r="58" spans="1:14">
      <c r="B58" t="s">
        <v>66</v>
      </c>
      <c r="G58" t="s">
        <v>67</v>
      </c>
      <c r="L58" t="s">
        <v>68</v>
      </c>
    </row>
    <row r="59" spans="1:14">
      <c r="A59" s="74" t="s">
        <v>72</v>
      </c>
      <c r="B59" s="74"/>
      <c r="C59" s="74"/>
      <c r="D59" s="74"/>
      <c r="E59" s="74"/>
      <c r="F59" s="74"/>
      <c r="G59" s="74"/>
      <c r="H59" s="74"/>
      <c r="I59" s="74"/>
      <c r="J59" s="74"/>
      <c r="K59" s="74"/>
      <c r="L59" s="74"/>
      <c r="M59" s="74"/>
      <c r="N59" s="74"/>
    </row>
    <row r="60" spans="1:14">
      <c r="A60" s="74"/>
      <c r="B60" s="74"/>
      <c r="C60" s="74"/>
      <c r="D60" s="74"/>
      <c r="E60" s="74"/>
      <c r="F60" s="74"/>
      <c r="G60" s="74"/>
      <c r="H60" s="74"/>
      <c r="I60" s="74"/>
      <c r="J60" s="74"/>
      <c r="K60" s="74"/>
      <c r="L60" s="74"/>
      <c r="M60" s="74"/>
      <c r="N60" s="74"/>
    </row>
    <row r="61" spans="1:14">
      <c r="A61" s="74"/>
      <c r="B61" s="74"/>
      <c r="C61" s="74"/>
      <c r="D61" s="74"/>
      <c r="E61" s="74"/>
      <c r="F61" s="74"/>
      <c r="G61" s="74"/>
      <c r="H61" s="74"/>
      <c r="I61" s="74"/>
      <c r="J61" s="74"/>
      <c r="K61" s="74"/>
      <c r="L61" s="74"/>
      <c r="M61" s="74"/>
      <c r="N61" s="74"/>
    </row>
    <row r="62" spans="1:14" ht="31.5" customHeight="1">
      <c r="A62" s="74"/>
      <c r="B62" s="74"/>
      <c r="C62" s="74"/>
      <c r="D62" s="74"/>
      <c r="E62" s="74"/>
      <c r="F62" s="74"/>
      <c r="G62" s="74"/>
      <c r="H62" s="74"/>
      <c r="I62" s="74"/>
      <c r="J62" s="74"/>
      <c r="K62" s="74"/>
      <c r="L62" s="74"/>
      <c r="M62" s="74"/>
      <c r="N62" s="74"/>
    </row>
  </sheetData>
  <mergeCells count="6">
    <mergeCell ref="A59:N62"/>
    <mergeCell ref="B1:N1"/>
    <mergeCell ref="B2:N2"/>
    <mergeCell ref="B57:C57"/>
    <mergeCell ref="G57:I57"/>
    <mergeCell ref="L57:N57"/>
  </mergeCells>
  <pageMargins left="0.70866141732283505" right="0.70866141732283505" top="0.74803149606299202" bottom="0.74803149606299202" header="0.31496062992126" footer="0.31496062992126"/>
  <pageSetup paperSize="5" scale="85" orientation="landscape"/>
</worksheet>
</file>

<file path=xl/worksheets/sheet3.xml><?xml version="1.0" encoding="utf-8"?>
<worksheet xmlns="http://schemas.openxmlformats.org/spreadsheetml/2006/main" xmlns:r="http://schemas.openxmlformats.org/officeDocument/2006/relationships">
  <dimension ref="A1:N62"/>
  <sheetViews>
    <sheetView topLeftCell="A38" workbookViewId="0">
      <selection activeCell="A59" sqref="A59:N62"/>
    </sheetView>
  </sheetViews>
  <sheetFormatPr baseColWidth="10" defaultColWidth="11" defaultRowHeight="15"/>
  <cols>
    <col min="2" max="2" width="25.28515625" customWidth="1"/>
  </cols>
  <sheetData>
    <row r="1" spans="1:14">
      <c r="B1" s="75" t="s">
        <v>0</v>
      </c>
      <c r="C1" s="75"/>
      <c r="D1" s="75"/>
      <c r="E1" s="75"/>
      <c r="F1" s="75"/>
      <c r="G1" s="75"/>
      <c r="H1" s="75"/>
      <c r="I1" s="75"/>
      <c r="J1" s="75"/>
      <c r="K1" s="75"/>
      <c r="L1" s="75"/>
      <c r="M1" s="75"/>
      <c r="N1" s="75"/>
    </row>
    <row r="2" spans="1:14">
      <c r="B2" s="76" t="s">
        <v>73</v>
      </c>
      <c r="C2" s="76"/>
      <c r="D2" s="76"/>
      <c r="E2" s="76"/>
      <c r="F2" s="76"/>
      <c r="G2" s="76"/>
      <c r="H2" s="76"/>
      <c r="I2" s="76"/>
      <c r="J2" s="76"/>
      <c r="K2" s="76"/>
      <c r="L2" s="76"/>
      <c r="M2" s="76"/>
      <c r="N2" s="76"/>
    </row>
    <row r="3" spans="1:14" ht="25.5">
      <c r="A3" s="1" t="s">
        <v>2</v>
      </c>
      <c r="B3" s="2" t="s">
        <v>3</v>
      </c>
      <c r="C3" s="2" t="s">
        <v>4</v>
      </c>
      <c r="D3" s="2" t="s">
        <v>5</v>
      </c>
      <c r="E3" s="2" t="s">
        <v>6</v>
      </c>
      <c r="F3" s="2" t="s">
        <v>7</v>
      </c>
      <c r="G3" s="2" t="s">
        <v>6</v>
      </c>
      <c r="H3" s="3" t="s">
        <v>8</v>
      </c>
      <c r="I3" s="2" t="s">
        <v>71</v>
      </c>
      <c r="J3" s="34" t="s">
        <v>10</v>
      </c>
      <c r="K3" s="34" t="s">
        <v>6</v>
      </c>
      <c r="L3" s="34" t="s">
        <v>11</v>
      </c>
      <c r="M3" s="34" t="s">
        <v>12</v>
      </c>
      <c r="N3" s="2" t="s">
        <v>6</v>
      </c>
    </row>
    <row r="4" spans="1:14">
      <c r="A4" s="4">
        <v>3</v>
      </c>
      <c r="B4" s="2" t="s">
        <v>13</v>
      </c>
      <c r="C4" s="2"/>
      <c r="D4" s="2"/>
      <c r="E4" s="2"/>
      <c r="F4" s="2"/>
      <c r="G4" s="2"/>
      <c r="H4" s="3"/>
      <c r="I4" s="2"/>
      <c r="J4" s="34"/>
      <c r="K4" s="34"/>
      <c r="L4" s="34"/>
      <c r="M4" s="34"/>
      <c r="N4" s="2"/>
    </row>
    <row r="5" spans="1:14">
      <c r="A5" s="4">
        <v>27</v>
      </c>
      <c r="B5" s="2" t="s">
        <v>14</v>
      </c>
      <c r="C5" s="2"/>
      <c r="D5" s="2"/>
      <c r="E5" s="2"/>
      <c r="F5" s="2"/>
      <c r="G5" s="2"/>
      <c r="H5" s="3"/>
      <c r="I5" s="2"/>
      <c r="J5" s="34"/>
      <c r="K5" s="34"/>
      <c r="L5" s="34"/>
      <c r="M5" s="34"/>
      <c r="N5" s="2"/>
    </row>
    <row r="6" spans="1:14">
      <c r="A6" s="4">
        <v>20</v>
      </c>
      <c r="B6" s="2" t="s">
        <v>15</v>
      </c>
      <c r="C6" s="5">
        <f>C17+C22+C34</f>
        <v>3110094288</v>
      </c>
      <c r="D6" s="5">
        <f>D17+D22+D34</f>
        <v>0</v>
      </c>
      <c r="E6" s="2"/>
      <c r="F6" s="5">
        <f>F17+F22+F34</f>
        <v>3110094288</v>
      </c>
      <c r="G6" s="2"/>
      <c r="H6" s="3"/>
      <c r="I6" s="2"/>
      <c r="J6" s="34"/>
      <c r="K6" s="34"/>
      <c r="L6" s="34"/>
      <c r="M6" s="34"/>
      <c r="N6" s="2"/>
    </row>
    <row r="7" spans="1:14">
      <c r="A7" s="6">
        <v>159</v>
      </c>
      <c r="B7" s="7" t="s">
        <v>16</v>
      </c>
      <c r="C7" s="8">
        <v>545218835</v>
      </c>
      <c r="D7" s="8">
        <v>6494363</v>
      </c>
      <c r="E7" s="9">
        <f>C7/C55</f>
        <v>0.14191411800665599</v>
      </c>
      <c r="F7" s="8">
        <f>C7+D7</f>
        <v>551713198</v>
      </c>
      <c r="G7" s="9">
        <f>E7/E55</f>
        <v>0.14191411800665599</v>
      </c>
      <c r="H7" s="8">
        <f>J7+I7</f>
        <v>119917721</v>
      </c>
      <c r="I7" s="8">
        <v>0</v>
      </c>
      <c r="J7" s="17">
        <f>18414867+19053909+19168843+19168843+22702014+21409245</f>
        <v>119917721</v>
      </c>
      <c r="K7" s="9">
        <f t="shared" ref="K7:K14" si="0">(I7+J7)/F7</f>
        <v>0.217355179166839</v>
      </c>
      <c r="L7" s="8">
        <f>J7</f>
        <v>119917721</v>
      </c>
      <c r="M7" s="8">
        <f t="shared" ref="M7:M53" si="1">F7-L7-I7</f>
        <v>431795477</v>
      </c>
      <c r="N7" s="9">
        <f t="shared" ref="N7:N14" si="2">M7/F7</f>
        <v>0.78264482083316</v>
      </c>
    </row>
    <row r="8" spans="1:14">
      <c r="A8" s="6">
        <v>160</v>
      </c>
      <c r="B8" s="7" t="s">
        <v>17</v>
      </c>
      <c r="C8" s="8">
        <v>40000000</v>
      </c>
      <c r="D8" s="8"/>
      <c r="E8" s="9">
        <f>C8/C55</f>
        <v>1.04115345176332E-2</v>
      </c>
      <c r="F8" s="8">
        <f t="shared" ref="F8:F54" si="3">C8+D8</f>
        <v>40000000</v>
      </c>
      <c r="G8" s="9">
        <f>E8/E55</f>
        <v>1.04115345176332E-2</v>
      </c>
      <c r="H8" s="8">
        <f t="shared" ref="H8:H54" si="4">J8+I8</f>
        <v>10425271</v>
      </c>
      <c r="I8" s="8">
        <v>0</v>
      </c>
      <c r="J8" s="17">
        <f>3865197+3340525+3219549</f>
        <v>10425271</v>
      </c>
      <c r="K8" s="9">
        <f t="shared" si="0"/>
        <v>0.26063177500000001</v>
      </c>
      <c r="L8" s="8">
        <f>J8</f>
        <v>10425271</v>
      </c>
      <c r="M8" s="8">
        <f t="shared" si="1"/>
        <v>29574729</v>
      </c>
      <c r="N8" s="9">
        <f t="shared" si="2"/>
        <v>0.73936822499999999</v>
      </c>
    </row>
    <row r="9" spans="1:14">
      <c r="A9" s="6">
        <v>161</v>
      </c>
      <c r="B9" s="7" t="s">
        <v>18</v>
      </c>
      <c r="C9" s="8">
        <v>22406254</v>
      </c>
      <c r="D9" s="8">
        <v>1500000</v>
      </c>
      <c r="E9" s="9">
        <f>C9/C55</f>
        <v>5.8320871732964099E-3</v>
      </c>
      <c r="F9" s="8">
        <f t="shared" si="3"/>
        <v>23906254</v>
      </c>
      <c r="G9" s="9">
        <f>E9/E55</f>
        <v>5.8320871732964099E-3</v>
      </c>
      <c r="H9" s="8">
        <f t="shared" si="4"/>
        <v>3689768</v>
      </c>
      <c r="I9" s="8"/>
      <c r="J9" s="8">
        <f>2508954+1180814</f>
        <v>3689768</v>
      </c>
      <c r="K9" s="9">
        <f t="shared" si="0"/>
        <v>0.15434321077656099</v>
      </c>
      <c r="L9" s="8">
        <f t="shared" ref="L9:L53" si="5">J9</f>
        <v>3689768</v>
      </c>
      <c r="M9" s="8">
        <f t="shared" si="1"/>
        <v>20216486</v>
      </c>
      <c r="N9" s="9">
        <f t="shared" si="2"/>
        <v>0.84565678922343901</v>
      </c>
    </row>
    <row r="10" spans="1:14">
      <c r="A10" s="6">
        <v>162</v>
      </c>
      <c r="B10" s="7" t="s">
        <v>19</v>
      </c>
      <c r="C10" s="8">
        <v>49273011</v>
      </c>
      <c r="D10" s="8">
        <v>2000000</v>
      </c>
      <c r="E10" s="9">
        <f>C10/C55</f>
        <v>1.2825191370355499E-2</v>
      </c>
      <c r="F10" s="8">
        <f t="shared" si="3"/>
        <v>51273011</v>
      </c>
      <c r="G10" s="9">
        <f>E10/E55</f>
        <v>1.2825191370355499E-2</v>
      </c>
      <c r="H10" s="8">
        <f t="shared" si="4"/>
        <v>602375</v>
      </c>
      <c r="I10" s="8"/>
      <c r="J10" s="8">
        <f>418829+183546</f>
        <v>602375</v>
      </c>
      <c r="K10" s="9">
        <f t="shared" si="0"/>
        <v>1.17483835696718E-2</v>
      </c>
      <c r="L10" s="8">
        <f t="shared" si="5"/>
        <v>602375</v>
      </c>
      <c r="M10" s="8">
        <f t="shared" si="1"/>
        <v>50670636</v>
      </c>
      <c r="N10" s="9">
        <f t="shared" si="2"/>
        <v>0.98825161643032799</v>
      </c>
    </row>
    <row r="11" spans="1:14">
      <c r="A11" s="6">
        <v>163</v>
      </c>
      <c r="B11" s="7" t="s">
        <v>20</v>
      </c>
      <c r="C11" s="8">
        <v>23651045</v>
      </c>
      <c r="D11" s="8"/>
      <c r="E11" s="9">
        <f>C11/C55</f>
        <v>6.1560917848898803E-3</v>
      </c>
      <c r="F11" s="8">
        <f t="shared" si="3"/>
        <v>23651045</v>
      </c>
      <c r="G11" s="9">
        <f>E11/E55</f>
        <v>6.1560917848898803E-3</v>
      </c>
      <c r="H11" s="8">
        <f t="shared" si="4"/>
        <v>7554164</v>
      </c>
      <c r="I11" s="8"/>
      <c r="J11" s="8">
        <f>4020760+2147492+1385912</f>
        <v>7554164</v>
      </c>
      <c r="K11" s="9">
        <f t="shared" si="0"/>
        <v>0.31940085522648198</v>
      </c>
      <c r="L11" s="8">
        <f t="shared" si="5"/>
        <v>7554164</v>
      </c>
      <c r="M11" s="8">
        <f t="shared" si="1"/>
        <v>16096881</v>
      </c>
      <c r="N11" s="9">
        <f t="shared" si="2"/>
        <v>0.68059914477351802</v>
      </c>
    </row>
    <row r="12" spans="1:14">
      <c r="A12" s="6">
        <v>164</v>
      </c>
      <c r="B12" s="7" t="s">
        <v>21</v>
      </c>
      <c r="C12" s="8">
        <v>100000000</v>
      </c>
      <c r="D12" s="13"/>
      <c r="E12" s="9">
        <f>C12/C55</f>
        <v>2.60288362940829E-2</v>
      </c>
      <c r="F12" s="8">
        <f t="shared" si="3"/>
        <v>100000000</v>
      </c>
      <c r="G12" s="9">
        <f>E12/E55</f>
        <v>2.60288362940829E-2</v>
      </c>
      <c r="H12" s="8">
        <f t="shared" si="4"/>
        <v>7151512</v>
      </c>
      <c r="I12" s="8"/>
      <c r="J12" s="8">
        <f>453732+197780+6500000</f>
        <v>7151512</v>
      </c>
      <c r="K12" s="9">
        <f t="shared" si="0"/>
        <v>7.1515120000000001E-2</v>
      </c>
      <c r="L12" s="8">
        <f t="shared" si="5"/>
        <v>7151512</v>
      </c>
      <c r="M12" s="8">
        <f t="shared" si="1"/>
        <v>92848488</v>
      </c>
      <c r="N12" s="9">
        <f t="shared" si="2"/>
        <v>0.92848487999999996</v>
      </c>
    </row>
    <row r="13" spans="1:14">
      <c r="A13" s="6">
        <v>165</v>
      </c>
      <c r="B13" s="7" t="s">
        <v>22</v>
      </c>
      <c r="C13" s="8">
        <v>36264936</v>
      </c>
      <c r="D13" s="8">
        <v>3500000</v>
      </c>
      <c r="E13" s="9">
        <f>C13/C55</f>
        <v>9.4393408235939405E-3</v>
      </c>
      <c r="F13" s="8">
        <f t="shared" si="3"/>
        <v>39764936</v>
      </c>
      <c r="G13" s="9">
        <f>E13/E55</f>
        <v>9.4393408235939405E-3</v>
      </c>
      <c r="H13" s="8">
        <f t="shared" si="4"/>
        <v>8200923</v>
      </c>
      <c r="I13" s="8"/>
      <c r="J13" s="8">
        <f>4020760+2147492+2032671</f>
        <v>8200923</v>
      </c>
      <c r="K13" s="9">
        <f t="shared" si="0"/>
        <v>0.20623503581145</v>
      </c>
      <c r="L13" s="8">
        <f t="shared" si="5"/>
        <v>8200923</v>
      </c>
      <c r="M13" s="8">
        <f t="shared" si="1"/>
        <v>31564013</v>
      </c>
      <c r="N13" s="9">
        <f t="shared" si="2"/>
        <v>0.79376496418855003</v>
      </c>
    </row>
    <row r="14" spans="1:14">
      <c r="A14" s="6">
        <v>166</v>
      </c>
      <c r="B14" s="7" t="s">
        <v>23</v>
      </c>
      <c r="C14" s="8">
        <v>2987500</v>
      </c>
      <c r="D14" s="8">
        <v>200000</v>
      </c>
      <c r="E14" s="9">
        <f>C14/C55</f>
        <v>7.7761148428572696E-4</v>
      </c>
      <c r="F14" s="8">
        <f t="shared" si="3"/>
        <v>3187500</v>
      </c>
      <c r="G14" s="9">
        <f>E14/E55</f>
        <v>7.7761148428572696E-4</v>
      </c>
      <c r="H14" s="8">
        <f t="shared" si="4"/>
        <v>958773</v>
      </c>
      <c r="I14" s="8"/>
      <c r="J14" s="8">
        <f>786404+172369</f>
        <v>958773</v>
      </c>
      <c r="K14" s="9">
        <f t="shared" si="0"/>
        <v>0.30079152941176501</v>
      </c>
      <c r="L14" s="8">
        <f t="shared" si="5"/>
        <v>958773</v>
      </c>
      <c r="M14" s="8">
        <f t="shared" si="1"/>
        <v>2228727</v>
      </c>
      <c r="N14" s="9">
        <f t="shared" si="2"/>
        <v>0.69920847058823499</v>
      </c>
    </row>
    <row r="15" spans="1:14">
      <c r="A15" s="6">
        <v>167</v>
      </c>
      <c r="B15" s="7" t="s">
        <v>24</v>
      </c>
      <c r="C15" s="8">
        <v>100000000</v>
      </c>
      <c r="D15" s="13">
        <v>-12600000</v>
      </c>
      <c r="E15" s="9">
        <f>C15/C55</f>
        <v>2.60288362940829E-2</v>
      </c>
      <c r="F15" s="8">
        <f t="shared" si="3"/>
        <v>87400000</v>
      </c>
      <c r="G15" s="9">
        <f>E15/E55</f>
        <v>2.60288362940829E-2</v>
      </c>
      <c r="H15" s="8">
        <f t="shared" si="4"/>
        <v>0</v>
      </c>
      <c r="I15" s="8"/>
      <c r="J15" s="8">
        <v>0</v>
      </c>
      <c r="K15" s="9">
        <v>0</v>
      </c>
      <c r="L15" s="8">
        <f t="shared" si="5"/>
        <v>0</v>
      </c>
      <c r="M15" s="8">
        <f t="shared" si="1"/>
        <v>87400000</v>
      </c>
      <c r="N15" s="9">
        <v>0</v>
      </c>
    </row>
    <row r="16" spans="1:14">
      <c r="A16" s="6">
        <v>168</v>
      </c>
      <c r="B16" s="7" t="s">
        <v>25</v>
      </c>
      <c r="C16" s="8">
        <v>7468751</v>
      </c>
      <c r="D16" s="8">
        <v>8000000</v>
      </c>
      <c r="E16" s="9">
        <f>C16/C55</f>
        <v>1.9440289710026799E-3</v>
      </c>
      <c r="F16" s="8">
        <f t="shared" si="3"/>
        <v>15468751</v>
      </c>
      <c r="G16" s="9">
        <f>E16/E55</f>
        <v>1.9440289710026799E-3</v>
      </c>
      <c r="H16" s="8">
        <f t="shared" si="4"/>
        <v>5033560</v>
      </c>
      <c r="I16" s="8"/>
      <c r="J16" s="8">
        <f>2625377+1503244+904939</f>
        <v>5033560</v>
      </c>
      <c r="K16" s="9">
        <f>(I16+J16)/F16</f>
        <v>0.32540183754978003</v>
      </c>
      <c r="L16" s="8">
        <f t="shared" si="5"/>
        <v>5033560</v>
      </c>
      <c r="M16" s="8">
        <f t="shared" si="1"/>
        <v>10435191</v>
      </c>
      <c r="N16" s="9">
        <f>M16/F16</f>
        <v>0.67459816245021997</v>
      </c>
    </row>
    <row r="17" spans="1:14">
      <c r="A17" s="41">
        <v>88</v>
      </c>
      <c r="B17" s="42" t="s">
        <v>26</v>
      </c>
      <c r="C17" s="38">
        <f>SUM(C7:C16)</f>
        <v>927270332</v>
      </c>
      <c r="D17" s="38"/>
      <c r="E17" s="24">
        <f>C17/C55</f>
        <v>0.24135767671987901</v>
      </c>
      <c r="F17" s="8">
        <f t="shared" si="3"/>
        <v>927270332</v>
      </c>
      <c r="G17" s="24">
        <f>SUM(G7:G16)</f>
        <v>0.24135767671987901</v>
      </c>
      <c r="H17" s="8">
        <f t="shared" si="4"/>
        <v>0</v>
      </c>
      <c r="I17" s="38"/>
      <c r="J17" s="20"/>
      <c r="K17" s="24">
        <f>(I17+J17)/F17</f>
        <v>0</v>
      </c>
      <c r="L17" s="38"/>
      <c r="M17" s="26"/>
      <c r="N17" s="24">
        <f>M17/F17</f>
        <v>0</v>
      </c>
    </row>
    <row r="18" spans="1:14">
      <c r="A18" s="6">
        <v>169</v>
      </c>
      <c r="B18" s="7" t="s">
        <v>27</v>
      </c>
      <c r="C18" s="8">
        <v>1580048837</v>
      </c>
      <c r="D18" s="8"/>
      <c r="E18" s="9">
        <f>C18/C55</f>
        <v>0.41126832514929101</v>
      </c>
      <c r="F18" s="8">
        <f t="shared" si="3"/>
        <v>1580048837</v>
      </c>
      <c r="G18" s="9">
        <f>E18/E55</f>
        <v>0.41126832514929101</v>
      </c>
      <c r="H18" s="8">
        <f t="shared" si="4"/>
        <v>414529363</v>
      </c>
      <c r="I18" s="8">
        <v>18232325</v>
      </c>
      <c r="J18" s="8">
        <f>249931733+52976735+111620895-18232325</f>
        <v>396297038</v>
      </c>
      <c r="K18" s="9">
        <f>(I18+J18)/F18</f>
        <v>0.26235224715399103</v>
      </c>
      <c r="L18" s="8">
        <f t="shared" si="5"/>
        <v>396297038</v>
      </c>
      <c r="M18" s="8">
        <f t="shared" si="1"/>
        <v>1165519474</v>
      </c>
      <c r="N18" s="9">
        <f>M18/F18</f>
        <v>0.73764775284600903</v>
      </c>
    </row>
    <row r="19" spans="1:14">
      <c r="A19" s="16">
        <v>170</v>
      </c>
      <c r="B19" s="7" t="s">
        <v>28</v>
      </c>
      <c r="C19" s="8">
        <v>6494363</v>
      </c>
      <c r="D19" s="13">
        <v>-6494363</v>
      </c>
      <c r="E19" s="9">
        <f>C19/C55</f>
        <v>1.69040711361349E-3</v>
      </c>
      <c r="F19" s="8">
        <f t="shared" si="3"/>
        <v>0</v>
      </c>
      <c r="G19" s="9">
        <f>E19/E55</f>
        <v>1.69040711361349E-3</v>
      </c>
      <c r="H19" s="8">
        <f t="shared" si="4"/>
        <v>0</v>
      </c>
      <c r="I19" s="8"/>
      <c r="J19" s="8">
        <v>0</v>
      </c>
      <c r="K19" s="9">
        <v>0</v>
      </c>
      <c r="L19" s="8">
        <f t="shared" si="5"/>
        <v>0</v>
      </c>
      <c r="M19" s="8">
        <f t="shared" si="1"/>
        <v>0</v>
      </c>
      <c r="N19" s="9">
        <v>0</v>
      </c>
    </row>
    <row r="20" spans="1:14">
      <c r="A20" s="16">
        <v>171</v>
      </c>
      <c r="B20" s="7" t="s">
        <v>29</v>
      </c>
      <c r="C20" s="8">
        <v>362100000</v>
      </c>
      <c r="D20" s="8"/>
      <c r="E20" s="9">
        <f>C20/C55</f>
        <v>9.4250416220874295E-2</v>
      </c>
      <c r="F20" s="8">
        <f t="shared" si="3"/>
        <v>362100000</v>
      </c>
      <c r="G20" s="9">
        <f>E20/E55</f>
        <v>9.4250416220874295E-2</v>
      </c>
      <c r="H20" s="8">
        <f t="shared" si="4"/>
        <v>56496421</v>
      </c>
      <c r="I20" s="8">
        <f>24662459</f>
        <v>24662459</v>
      </c>
      <c r="J20" s="17">
        <f>5599524+26234438</f>
        <v>31833962</v>
      </c>
      <c r="K20" s="9">
        <f t="shared" ref="K20:K51" si="6">(I20+J20)/F20</f>
        <v>0.15602436067384701</v>
      </c>
      <c r="L20" s="8">
        <f t="shared" si="5"/>
        <v>31833962</v>
      </c>
      <c r="M20" s="8">
        <f t="shared" si="1"/>
        <v>305603579</v>
      </c>
      <c r="N20" s="9">
        <f t="shared" ref="N20:N55" si="7">M20/F20</f>
        <v>0.84397563932615305</v>
      </c>
    </row>
    <row r="21" spans="1:14">
      <c r="A21" s="16">
        <v>172</v>
      </c>
      <c r="B21" s="7" t="s">
        <v>30</v>
      </c>
      <c r="C21" s="8">
        <v>20400000</v>
      </c>
      <c r="D21" s="13">
        <v>-20400000</v>
      </c>
      <c r="E21" s="9">
        <f>C21/C55</f>
        <v>5.3098826039929201E-3</v>
      </c>
      <c r="F21" s="8">
        <f t="shared" si="3"/>
        <v>0</v>
      </c>
      <c r="G21" s="9">
        <f>E21/E55</f>
        <v>5.3098826039929201E-3</v>
      </c>
      <c r="H21" s="8">
        <f t="shared" si="4"/>
        <v>0</v>
      </c>
      <c r="I21" s="8"/>
      <c r="J21" s="8">
        <v>0</v>
      </c>
      <c r="K21" s="9" t="e">
        <f t="shared" si="6"/>
        <v>#DIV/0!</v>
      </c>
      <c r="L21" s="8">
        <f t="shared" si="5"/>
        <v>0</v>
      </c>
      <c r="M21" s="8">
        <f t="shared" si="1"/>
        <v>0</v>
      </c>
      <c r="N21" s="9"/>
    </row>
    <row r="22" spans="1:14">
      <c r="A22" s="43">
        <v>89</v>
      </c>
      <c r="B22" s="42" t="s">
        <v>31</v>
      </c>
      <c r="C22" s="38">
        <f>SUM(C18:C21)</f>
        <v>1969043200</v>
      </c>
      <c r="D22" s="38"/>
      <c r="E22" s="9">
        <f>SUM(E18:E21)</f>
        <v>0.51251903108777197</v>
      </c>
      <c r="F22" s="8">
        <f t="shared" si="3"/>
        <v>1969043200</v>
      </c>
      <c r="G22" s="24">
        <f>SUM(G18:G21)</f>
        <v>0.51251903108777197</v>
      </c>
      <c r="H22" s="8">
        <f t="shared" si="4"/>
        <v>0</v>
      </c>
      <c r="I22" s="38"/>
      <c r="J22" s="38"/>
      <c r="K22" s="24">
        <f t="shared" si="6"/>
        <v>0</v>
      </c>
      <c r="L22" s="38"/>
      <c r="M22" s="26"/>
      <c r="N22" s="9">
        <f t="shared" si="7"/>
        <v>0</v>
      </c>
    </row>
    <row r="23" spans="1:14">
      <c r="A23" s="16">
        <v>173</v>
      </c>
      <c r="B23" s="7" t="s">
        <v>32</v>
      </c>
      <c r="C23" s="8">
        <v>50919949</v>
      </c>
      <c r="D23" s="8">
        <v>6500000</v>
      </c>
      <c r="E23" s="9">
        <f>C23/C55</f>
        <v>1.32538701662405E-2</v>
      </c>
      <c r="F23" s="8">
        <f t="shared" si="3"/>
        <v>57419949</v>
      </c>
      <c r="G23" s="9">
        <f>E23/E55</f>
        <v>1.32538701662405E-2</v>
      </c>
      <c r="H23" s="8">
        <f t="shared" si="4"/>
        <v>7597300</v>
      </c>
      <c r="I23" s="17"/>
      <c r="J23" s="17">
        <f>3838000+3759300</f>
        <v>7597300</v>
      </c>
      <c r="K23" s="9">
        <f t="shared" si="6"/>
        <v>0.13231115896672099</v>
      </c>
      <c r="L23" s="8">
        <f t="shared" si="5"/>
        <v>7597300</v>
      </c>
      <c r="M23" s="8">
        <f t="shared" si="1"/>
        <v>49822649</v>
      </c>
      <c r="N23" s="9">
        <f t="shared" si="7"/>
        <v>0.86768884103327903</v>
      </c>
    </row>
    <row r="24" spans="1:14">
      <c r="A24" s="16">
        <v>174</v>
      </c>
      <c r="B24" s="7" t="s">
        <v>33</v>
      </c>
      <c r="C24" s="8">
        <v>45708757</v>
      </c>
      <c r="D24" s="8">
        <v>2300000</v>
      </c>
      <c r="E24" s="9">
        <f>C24/C55</f>
        <v>1.1897457531590201E-2</v>
      </c>
      <c r="F24" s="8">
        <f t="shared" si="3"/>
        <v>48008757</v>
      </c>
      <c r="G24" s="9">
        <f>E24/E55</f>
        <v>1.1897457531590201E-2</v>
      </c>
      <c r="H24" s="8">
        <f t="shared" si="4"/>
        <v>7120300</v>
      </c>
      <c r="I24" s="8"/>
      <c r="J24" s="17">
        <f>377100+824200+2375700+813500+2729800</f>
        <v>7120300</v>
      </c>
      <c r="K24" s="9">
        <f t="shared" si="6"/>
        <v>0.14831252556694999</v>
      </c>
      <c r="L24" s="8">
        <f t="shared" si="5"/>
        <v>7120300</v>
      </c>
      <c r="M24" s="8">
        <f t="shared" si="1"/>
        <v>40888457</v>
      </c>
      <c r="N24" s="9">
        <f t="shared" si="7"/>
        <v>0.85168747443305004</v>
      </c>
    </row>
    <row r="25" spans="1:14">
      <c r="A25" s="16">
        <v>175</v>
      </c>
      <c r="B25" s="7" t="s">
        <v>34</v>
      </c>
      <c r="C25" s="8">
        <v>13610061</v>
      </c>
      <c r="D25" s="8"/>
      <c r="E25" s="9">
        <f>C25/C55</f>
        <v>3.5425404972148299E-3</v>
      </c>
      <c r="F25" s="8">
        <f t="shared" si="3"/>
        <v>13610061</v>
      </c>
      <c r="G25" s="9">
        <f>E25/E55</f>
        <v>3.5425404972148299E-3</v>
      </c>
      <c r="H25" s="8">
        <f t="shared" si="4"/>
        <v>2454400</v>
      </c>
      <c r="I25" s="8"/>
      <c r="J25" s="17">
        <f>682900+264400+264400+714000+528700</f>
        <v>2454400</v>
      </c>
      <c r="K25" s="9">
        <f t="shared" si="6"/>
        <v>0.18033717850346201</v>
      </c>
      <c r="L25" s="8">
        <f t="shared" si="5"/>
        <v>2454400</v>
      </c>
      <c r="M25" s="8">
        <f t="shared" si="1"/>
        <v>11155661</v>
      </c>
      <c r="N25" s="9">
        <f t="shared" si="7"/>
        <v>0.81966282149653802</v>
      </c>
    </row>
    <row r="26" spans="1:14">
      <c r="A26" s="16">
        <v>176</v>
      </c>
      <c r="B26" s="7" t="s">
        <v>35</v>
      </c>
      <c r="C26" s="8">
        <v>6238317</v>
      </c>
      <c r="D26" s="8">
        <v>7500000</v>
      </c>
      <c r="E26" s="9">
        <f>C26/C55</f>
        <v>1.62376131943594E-3</v>
      </c>
      <c r="F26" s="8">
        <f t="shared" si="3"/>
        <v>13738317</v>
      </c>
      <c r="G26" s="9">
        <f>E26/E55</f>
        <v>1.62376131943594E-3</v>
      </c>
      <c r="H26" s="8">
        <f t="shared" si="4"/>
        <v>1233100</v>
      </c>
      <c r="I26" s="8"/>
      <c r="J26" s="8">
        <f>627500+605600</f>
        <v>1233100</v>
      </c>
      <c r="K26" s="9">
        <f t="shared" si="6"/>
        <v>8.9756263449154605E-2</v>
      </c>
      <c r="L26" s="8">
        <f t="shared" si="5"/>
        <v>1233100</v>
      </c>
      <c r="M26" s="8">
        <f t="shared" si="1"/>
        <v>12505217</v>
      </c>
      <c r="N26" s="9">
        <f t="shared" si="7"/>
        <v>0.91024373655084501</v>
      </c>
    </row>
    <row r="27" spans="1:14">
      <c r="A27" s="16">
        <v>177</v>
      </c>
      <c r="B27" s="7" t="s">
        <v>36</v>
      </c>
      <c r="C27" s="8">
        <v>43666219</v>
      </c>
      <c r="D27" s="8"/>
      <c r="E27" s="9">
        <f>C27/C55</f>
        <v>1.13658086593257E-2</v>
      </c>
      <c r="F27" s="8">
        <f t="shared" si="3"/>
        <v>43666219</v>
      </c>
      <c r="G27" s="9">
        <f>E27/E55</f>
        <v>1.13658086593257E-2</v>
      </c>
      <c r="H27" s="8">
        <f t="shared" si="4"/>
        <v>0</v>
      </c>
      <c r="I27" s="8"/>
      <c r="J27" s="8">
        <v>0</v>
      </c>
      <c r="K27" s="9">
        <f t="shared" si="6"/>
        <v>0</v>
      </c>
      <c r="L27" s="8">
        <f t="shared" si="5"/>
        <v>0</v>
      </c>
      <c r="M27" s="8">
        <f t="shared" si="1"/>
        <v>43666219</v>
      </c>
      <c r="N27" s="9">
        <f t="shared" si="7"/>
        <v>1</v>
      </c>
    </row>
    <row r="28" spans="1:14">
      <c r="A28" s="16">
        <v>178</v>
      </c>
      <c r="B28" s="7" t="s">
        <v>37</v>
      </c>
      <c r="C28" s="8">
        <v>5239946</v>
      </c>
      <c r="D28" s="8"/>
      <c r="E28" s="9">
        <f>C28/C55</f>
        <v>1.36389696623835E-3</v>
      </c>
      <c r="F28" s="8">
        <f t="shared" si="3"/>
        <v>5239946</v>
      </c>
      <c r="G28" s="9">
        <f>E28/E55</f>
        <v>1.36389696623835E-3</v>
      </c>
      <c r="H28" s="8">
        <f t="shared" si="4"/>
        <v>3258</v>
      </c>
      <c r="I28" s="8"/>
      <c r="J28" s="8">
        <f>2269+989</f>
        <v>3258</v>
      </c>
      <c r="K28" s="9">
        <f t="shared" si="6"/>
        <v>6.2176213266319899E-4</v>
      </c>
      <c r="L28" s="8">
        <f t="shared" si="5"/>
        <v>3258</v>
      </c>
      <c r="M28" s="8">
        <f t="shared" si="1"/>
        <v>5236688</v>
      </c>
      <c r="N28" s="9">
        <f t="shared" si="7"/>
        <v>0.99937823786733704</v>
      </c>
    </row>
    <row r="29" spans="1:14">
      <c r="A29" s="16">
        <v>179</v>
      </c>
      <c r="B29" s="7" t="s">
        <v>38</v>
      </c>
      <c r="C29" s="8">
        <v>2688750</v>
      </c>
      <c r="D29" s="8">
        <v>150000</v>
      </c>
      <c r="E29" s="9">
        <f>C29/C55</f>
        <v>6.9985033585715395E-4</v>
      </c>
      <c r="F29" s="8">
        <f t="shared" si="3"/>
        <v>2838750</v>
      </c>
      <c r="G29" s="9">
        <f>E29/E55</f>
        <v>6.9985033585715395E-4</v>
      </c>
      <c r="H29" s="8">
        <f t="shared" si="4"/>
        <v>418300</v>
      </c>
      <c r="I29" s="8"/>
      <c r="J29" s="36">
        <f>209100+209200</f>
        <v>418300</v>
      </c>
      <c r="K29" s="9">
        <f t="shared" si="6"/>
        <v>0.14735358872743301</v>
      </c>
      <c r="L29" s="8">
        <f t="shared" si="5"/>
        <v>418300</v>
      </c>
      <c r="M29" s="8">
        <f t="shared" si="1"/>
        <v>2420450</v>
      </c>
      <c r="N29" s="9">
        <f t="shared" si="7"/>
        <v>0.85264641127256702</v>
      </c>
    </row>
    <row r="30" spans="1:14">
      <c r="A30" s="16">
        <v>180</v>
      </c>
      <c r="B30" s="7" t="s">
        <v>39</v>
      </c>
      <c r="C30" s="8">
        <v>16132503</v>
      </c>
      <c r="D30" s="8">
        <v>900000</v>
      </c>
      <c r="E30" s="9">
        <f>C30/C55</f>
        <v>4.1991027960080196E-3</v>
      </c>
      <c r="F30" s="8">
        <f t="shared" si="3"/>
        <v>17032503</v>
      </c>
      <c r="G30" s="9">
        <f>E30/E55</f>
        <v>4.1991027960080196E-3</v>
      </c>
      <c r="H30" s="8">
        <f t="shared" si="4"/>
        <v>2501600</v>
      </c>
      <c r="I30" s="8"/>
      <c r="J30" s="17">
        <f>1250700+1250900</f>
        <v>2501600</v>
      </c>
      <c r="K30" s="9">
        <f t="shared" si="6"/>
        <v>0.146872130302869</v>
      </c>
      <c r="L30" s="8">
        <f t="shared" si="5"/>
        <v>2501600</v>
      </c>
      <c r="M30" s="8">
        <f t="shared" si="1"/>
        <v>14530903</v>
      </c>
      <c r="N30" s="9">
        <f t="shared" si="7"/>
        <v>0.85312786969713095</v>
      </c>
    </row>
    <row r="31" spans="1:14">
      <c r="A31" s="16">
        <v>181</v>
      </c>
      <c r="B31" s="7" t="s">
        <v>40</v>
      </c>
      <c r="C31" s="8">
        <v>2688750</v>
      </c>
      <c r="D31" s="8">
        <v>150000</v>
      </c>
      <c r="E31" s="9">
        <f>C31/C55</f>
        <v>6.9985033585715395E-4</v>
      </c>
      <c r="F31" s="8">
        <f t="shared" si="3"/>
        <v>2838750</v>
      </c>
      <c r="G31" s="9">
        <f>E31/E55</f>
        <v>6.9985033585715395E-4</v>
      </c>
      <c r="H31" s="8">
        <f t="shared" si="4"/>
        <v>418300</v>
      </c>
      <c r="I31" s="8"/>
      <c r="J31" s="17">
        <f>209100+209200</f>
        <v>418300</v>
      </c>
      <c r="K31" s="9">
        <f t="shared" si="6"/>
        <v>0.14735358872743301</v>
      </c>
      <c r="L31" s="8">
        <f t="shared" si="5"/>
        <v>418300</v>
      </c>
      <c r="M31" s="8">
        <f t="shared" si="1"/>
        <v>2420450</v>
      </c>
      <c r="N31" s="9">
        <f t="shared" si="7"/>
        <v>0.85264641127256702</v>
      </c>
    </row>
    <row r="32" spans="1:14">
      <c r="A32" s="16">
        <v>182</v>
      </c>
      <c r="B32" s="7" t="s">
        <v>41</v>
      </c>
      <c r="C32" s="8">
        <v>21510003</v>
      </c>
      <c r="D32" s="8"/>
      <c r="E32" s="9">
        <f>C32/C55</f>
        <v>5.5988034677223299E-3</v>
      </c>
      <c r="F32" s="8">
        <f t="shared" si="3"/>
        <v>21510003</v>
      </c>
      <c r="G32" s="9">
        <f>E32/E55</f>
        <v>5.5988034677223299E-3</v>
      </c>
      <c r="H32" s="8">
        <f t="shared" si="4"/>
        <v>3335600</v>
      </c>
      <c r="I32" s="8"/>
      <c r="J32" s="17">
        <f>1667700+1667900</f>
        <v>3335600</v>
      </c>
      <c r="K32" s="9">
        <f t="shared" si="6"/>
        <v>0.15507203787930701</v>
      </c>
      <c r="L32" s="8">
        <f t="shared" si="5"/>
        <v>3335600</v>
      </c>
      <c r="M32" s="8">
        <f t="shared" si="1"/>
        <v>18174403</v>
      </c>
      <c r="N32" s="9">
        <f t="shared" si="7"/>
        <v>0.84492796212069299</v>
      </c>
    </row>
    <row r="33" spans="1:14">
      <c r="A33" s="16">
        <v>183</v>
      </c>
      <c r="B33" s="7" t="s">
        <v>42</v>
      </c>
      <c r="C33" s="8">
        <v>5377501</v>
      </c>
      <c r="D33" s="8">
        <v>300000</v>
      </c>
      <c r="E33" s="9">
        <f>C33/C55</f>
        <v>1.39970093200267E-3</v>
      </c>
      <c r="F33" s="8">
        <f t="shared" si="3"/>
        <v>5677501</v>
      </c>
      <c r="G33" s="9">
        <f>E33/E55</f>
        <v>1.39970093200267E-3</v>
      </c>
      <c r="H33" s="8">
        <f t="shared" si="4"/>
        <v>834900</v>
      </c>
      <c r="I33" s="8"/>
      <c r="J33" s="17">
        <f>417500+417400</f>
        <v>834900</v>
      </c>
      <c r="K33" s="9">
        <f t="shared" si="6"/>
        <v>0.14705413526127101</v>
      </c>
      <c r="L33" s="8">
        <f t="shared" si="5"/>
        <v>834900</v>
      </c>
      <c r="M33" s="8">
        <f t="shared" si="1"/>
        <v>4842601</v>
      </c>
      <c r="N33" s="9">
        <f t="shared" si="7"/>
        <v>0.85294586473872902</v>
      </c>
    </row>
    <row r="34" spans="1:14">
      <c r="A34" s="43">
        <v>90</v>
      </c>
      <c r="B34" s="42" t="s">
        <v>43</v>
      </c>
      <c r="C34" s="38">
        <f>SUM(C23:C33)</f>
        <v>213780756</v>
      </c>
      <c r="D34" s="38"/>
      <c r="E34" s="24"/>
      <c r="F34" s="8">
        <f t="shared" si="3"/>
        <v>213780756</v>
      </c>
      <c r="G34" s="24"/>
      <c r="H34" s="8">
        <f t="shared" si="4"/>
        <v>0</v>
      </c>
      <c r="I34" s="38"/>
      <c r="J34" s="38"/>
      <c r="K34" s="24">
        <f t="shared" si="6"/>
        <v>0</v>
      </c>
      <c r="L34" s="38"/>
      <c r="M34" s="8"/>
      <c r="N34" s="44">
        <f t="shared" si="7"/>
        <v>0</v>
      </c>
    </row>
    <row r="35" spans="1:14">
      <c r="A35" s="43">
        <v>21</v>
      </c>
      <c r="B35" s="42" t="s">
        <v>44</v>
      </c>
      <c r="C35" s="38">
        <f>SUM(C36:C53)</f>
        <v>1432697120</v>
      </c>
      <c r="D35" s="38"/>
      <c r="E35" s="24">
        <f>C35/C55</f>
        <v>0.372914387954841</v>
      </c>
      <c r="F35" s="8">
        <f t="shared" si="3"/>
        <v>1432697120</v>
      </c>
      <c r="G35" s="24">
        <f>E35/E55</f>
        <v>0.372914387954841</v>
      </c>
      <c r="H35" s="8">
        <f t="shared" si="4"/>
        <v>0</v>
      </c>
      <c r="I35" s="38"/>
      <c r="J35" s="38"/>
      <c r="K35" s="24">
        <f t="shared" si="6"/>
        <v>0</v>
      </c>
      <c r="L35" s="38">
        <f t="shared" si="5"/>
        <v>0</v>
      </c>
      <c r="M35" s="26"/>
      <c r="N35" s="24">
        <f t="shared" si="7"/>
        <v>0</v>
      </c>
    </row>
    <row r="36" spans="1:14">
      <c r="A36" s="16">
        <v>184</v>
      </c>
      <c r="B36" s="7" t="s">
        <v>45</v>
      </c>
      <c r="C36" s="8">
        <v>40000000</v>
      </c>
      <c r="D36" s="13"/>
      <c r="E36" s="9">
        <f>C36/C55</f>
        <v>1.04115345176332E-2</v>
      </c>
      <c r="F36" s="8">
        <f t="shared" si="3"/>
        <v>40000000</v>
      </c>
      <c r="G36" s="9">
        <f>E36/E55</f>
        <v>1.04115345176332E-2</v>
      </c>
      <c r="H36" s="8">
        <f t="shared" si="4"/>
        <v>30000000</v>
      </c>
      <c r="I36" s="8">
        <v>30000000</v>
      </c>
      <c r="J36" s="26"/>
      <c r="K36" s="9">
        <f t="shared" si="6"/>
        <v>0.75</v>
      </c>
      <c r="L36" s="8">
        <f t="shared" si="5"/>
        <v>0</v>
      </c>
      <c r="M36" s="8">
        <f t="shared" si="1"/>
        <v>10000000</v>
      </c>
      <c r="N36" s="9">
        <f t="shared" si="7"/>
        <v>0.25</v>
      </c>
    </row>
    <row r="37" spans="1:14">
      <c r="A37" s="16">
        <v>185</v>
      </c>
      <c r="B37" s="7" t="s">
        <v>46</v>
      </c>
      <c r="C37" s="8">
        <v>20000000</v>
      </c>
      <c r="D37" s="13"/>
      <c r="E37" s="9">
        <f>C37/C55</f>
        <v>5.2057672588165802E-3</v>
      </c>
      <c r="F37" s="8">
        <f t="shared" si="3"/>
        <v>20000000</v>
      </c>
      <c r="G37" s="9">
        <f>E37/E55</f>
        <v>5.2057672588165802E-3</v>
      </c>
      <c r="H37" s="8">
        <f t="shared" si="4"/>
        <v>10000000</v>
      </c>
      <c r="I37" s="8">
        <v>10000000</v>
      </c>
      <c r="J37" s="8"/>
      <c r="K37" s="9">
        <f t="shared" si="6"/>
        <v>0.5</v>
      </c>
      <c r="L37" s="8">
        <f t="shared" si="5"/>
        <v>0</v>
      </c>
      <c r="M37" s="8">
        <f t="shared" si="1"/>
        <v>10000000</v>
      </c>
      <c r="N37" s="9">
        <f t="shared" si="7"/>
        <v>0.5</v>
      </c>
    </row>
    <row r="38" spans="1:14">
      <c r="A38" s="16">
        <v>186</v>
      </c>
      <c r="B38" s="7" t="s">
        <v>47</v>
      </c>
      <c r="C38" s="8">
        <v>25000000</v>
      </c>
      <c r="D38" s="13"/>
      <c r="E38" s="9">
        <f>C38/C55</f>
        <v>6.5072090735207302E-3</v>
      </c>
      <c r="F38" s="8">
        <f t="shared" si="3"/>
        <v>25000000</v>
      </c>
      <c r="G38" s="9">
        <f>E38/E55</f>
        <v>6.5072090735207302E-3</v>
      </c>
      <c r="H38" s="8">
        <f t="shared" si="4"/>
        <v>10000000</v>
      </c>
      <c r="I38" s="8">
        <f>2000000+8000000</f>
        <v>10000000</v>
      </c>
      <c r="J38" s="8"/>
      <c r="K38" s="9">
        <f t="shared" si="6"/>
        <v>0.4</v>
      </c>
      <c r="L38" s="8">
        <f t="shared" si="5"/>
        <v>0</v>
      </c>
      <c r="M38" s="8">
        <f t="shared" si="1"/>
        <v>15000000</v>
      </c>
      <c r="N38" s="9">
        <f t="shared" si="7"/>
        <v>0.6</v>
      </c>
    </row>
    <row r="39" spans="1:14">
      <c r="A39" s="16">
        <v>187</v>
      </c>
      <c r="B39" s="7" t="s">
        <v>48</v>
      </c>
      <c r="C39" s="8">
        <v>25000000</v>
      </c>
      <c r="D39" s="13">
        <v>-25000000</v>
      </c>
      <c r="E39" s="9">
        <f>C39/C55</f>
        <v>6.5072090735207302E-3</v>
      </c>
      <c r="F39" s="8">
        <f t="shared" si="3"/>
        <v>0</v>
      </c>
      <c r="G39" s="9">
        <f>E39/E55</f>
        <v>6.5072090735207302E-3</v>
      </c>
      <c r="H39" s="8">
        <f t="shared" si="4"/>
        <v>0</v>
      </c>
      <c r="I39" s="8"/>
      <c r="J39" s="8">
        <v>0</v>
      </c>
      <c r="K39" s="9"/>
      <c r="L39" s="8">
        <f t="shared" si="5"/>
        <v>0</v>
      </c>
      <c r="M39" s="8">
        <f t="shared" si="1"/>
        <v>0</v>
      </c>
      <c r="N39" s="9"/>
    </row>
    <row r="40" spans="1:14">
      <c r="A40" s="43">
        <v>91</v>
      </c>
      <c r="B40" s="42" t="s">
        <v>49</v>
      </c>
      <c r="C40" s="38">
        <f>SUM(C36:C39)</f>
        <v>110000000</v>
      </c>
      <c r="D40" s="23"/>
      <c r="E40" s="24"/>
      <c r="F40" s="20">
        <f t="shared" si="3"/>
        <v>110000000</v>
      </c>
      <c r="G40" s="22" t="e">
        <f>E40/E56</f>
        <v>#DIV/0!</v>
      </c>
      <c r="H40" s="8">
        <f t="shared" si="4"/>
        <v>0</v>
      </c>
      <c r="I40" s="38"/>
      <c r="J40" s="38"/>
      <c r="K40" s="22">
        <f t="shared" si="6"/>
        <v>0</v>
      </c>
      <c r="L40" s="38"/>
      <c r="M40" s="26"/>
      <c r="N40" s="22">
        <f t="shared" si="7"/>
        <v>0</v>
      </c>
    </row>
    <row r="41" spans="1:14">
      <c r="A41" s="16">
        <v>188</v>
      </c>
      <c r="B41" s="7" t="s">
        <v>50</v>
      </c>
      <c r="C41" s="8">
        <v>15225000</v>
      </c>
      <c r="D41" s="17"/>
      <c r="E41" s="9">
        <f>C41/C55</f>
        <v>3.9628903257741196E-3</v>
      </c>
      <c r="F41" s="8">
        <f t="shared" si="3"/>
        <v>15225000</v>
      </c>
      <c r="G41" s="9">
        <f>E41/E55</f>
        <v>3.9628903257741196E-3</v>
      </c>
      <c r="H41" s="8">
        <f t="shared" si="4"/>
        <v>15225000</v>
      </c>
      <c r="I41" s="8"/>
      <c r="J41" s="8">
        <f>15225000</f>
        <v>15225000</v>
      </c>
      <c r="K41" s="9"/>
      <c r="L41" s="8">
        <f t="shared" si="5"/>
        <v>15225000</v>
      </c>
      <c r="M41" s="8">
        <f t="shared" si="1"/>
        <v>0</v>
      </c>
      <c r="N41" s="9"/>
    </row>
    <row r="42" spans="1:14">
      <c r="A42" s="16">
        <v>189</v>
      </c>
      <c r="B42" s="7" t="s">
        <v>51</v>
      </c>
      <c r="C42" s="8">
        <v>8120000</v>
      </c>
      <c r="D42" s="17"/>
      <c r="E42" s="9">
        <f>C42/C55</f>
        <v>2.1135415070795299E-3</v>
      </c>
      <c r="F42" s="8">
        <f t="shared" si="3"/>
        <v>8120000</v>
      </c>
      <c r="G42" s="9">
        <f>E42/E55</f>
        <v>2.1135415070795299E-3</v>
      </c>
      <c r="H42" s="8">
        <f t="shared" si="4"/>
        <v>8120000</v>
      </c>
      <c r="I42" s="8">
        <v>4000000</v>
      </c>
      <c r="J42" s="8">
        <v>4120000</v>
      </c>
      <c r="K42" s="9">
        <f t="shared" si="6"/>
        <v>1</v>
      </c>
      <c r="L42" s="8">
        <f t="shared" si="5"/>
        <v>4120000</v>
      </c>
      <c r="M42" s="8">
        <f t="shared" si="1"/>
        <v>0</v>
      </c>
      <c r="N42" s="9">
        <f t="shared" si="7"/>
        <v>0</v>
      </c>
    </row>
    <row r="43" spans="1:14">
      <c r="A43" s="16">
        <v>190</v>
      </c>
      <c r="B43" s="7" t="s">
        <v>52</v>
      </c>
      <c r="C43" s="8">
        <v>18270000</v>
      </c>
      <c r="D43" s="13"/>
      <c r="E43" s="9">
        <f>C43/C55</f>
        <v>4.7554683909289503E-3</v>
      </c>
      <c r="F43" s="8">
        <f t="shared" si="3"/>
        <v>18270000</v>
      </c>
      <c r="G43" s="9">
        <f>E43/E55</f>
        <v>4.7554683909289503E-3</v>
      </c>
      <c r="H43" s="8">
        <f t="shared" si="4"/>
        <v>0</v>
      </c>
      <c r="I43" s="8"/>
      <c r="J43" s="8">
        <v>0</v>
      </c>
      <c r="K43" s="9"/>
      <c r="L43" s="8">
        <f t="shared" si="5"/>
        <v>0</v>
      </c>
      <c r="M43" s="8">
        <f t="shared" si="1"/>
        <v>18270000</v>
      </c>
      <c r="N43" s="9">
        <f t="shared" si="7"/>
        <v>1</v>
      </c>
    </row>
    <row r="44" spans="1:14">
      <c r="A44" s="16">
        <v>191</v>
      </c>
      <c r="B44" s="7" t="s">
        <v>53</v>
      </c>
      <c r="C44" s="8">
        <v>40600000</v>
      </c>
      <c r="D44" s="17"/>
      <c r="E44" s="9">
        <f>C44/C55</f>
        <v>1.0567707535397699E-2</v>
      </c>
      <c r="F44" s="8">
        <f t="shared" si="3"/>
        <v>40600000</v>
      </c>
      <c r="G44" s="9">
        <f>E44/E55</f>
        <v>1.0567707535397699E-2</v>
      </c>
      <c r="H44" s="8">
        <f t="shared" si="4"/>
        <v>40600000</v>
      </c>
      <c r="I44" s="8">
        <v>1824415</v>
      </c>
      <c r="J44" s="8">
        <v>38775585</v>
      </c>
      <c r="K44" s="9"/>
      <c r="L44" s="8">
        <f t="shared" si="5"/>
        <v>38775585</v>
      </c>
      <c r="M44" s="8">
        <f t="shared" si="1"/>
        <v>0</v>
      </c>
      <c r="N44" s="9"/>
    </row>
    <row r="45" spans="1:14">
      <c r="A45" s="16">
        <v>192</v>
      </c>
      <c r="B45" s="7" t="s">
        <v>54</v>
      </c>
      <c r="C45" s="8">
        <v>15225000</v>
      </c>
      <c r="D45" s="13"/>
      <c r="E45" s="9">
        <f>C45/C55</f>
        <v>3.9628903257741196E-3</v>
      </c>
      <c r="F45" s="8">
        <f t="shared" si="3"/>
        <v>15225000</v>
      </c>
      <c r="G45" s="9">
        <f>E45/E55</f>
        <v>3.9628903257741196E-3</v>
      </c>
      <c r="H45" s="8">
        <f t="shared" si="4"/>
        <v>6000000</v>
      </c>
      <c r="I45" s="8">
        <v>6000000</v>
      </c>
      <c r="J45" s="8"/>
      <c r="K45" s="9">
        <f t="shared" si="6"/>
        <v>0.39408866995073899</v>
      </c>
      <c r="L45" s="8">
        <f t="shared" si="5"/>
        <v>0</v>
      </c>
      <c r="M45" s="8">
        <f t="shared" si="1"/>
        <v>9225000</v>
      </c>
      <c r="N45" s="9">
        <f t="shared" si="7"/>
        <v>0.60591133004926101</v>
      </c>
    </row>
    <row r="46" spans="1:14">
      <c r="A46" s="16">
        <v>193</v>
      </c>
      <c r="B46" s="7" t="s">
        <v>55</v>
      </c>
      <c r="C46" s="8">
        <v>68775585</v>
      </c>
      <c r="D46" s="17"/>
      <c r="E46" s="9">
        <f>C46/C55</f>
        <v>1.7901484429947899E-2</v>
      </c>
      <c r="F46" s="8">
        <f t="shared" si="3"/>
        <v>68775585</v>
      </c>
      <c r="G46" s="9">
        <f>E46/E55</f>
        <v>1.7901484429947899E-2</v>
      </c>
      <c r="H46" s="8">
        <f t="shared" si="4"/>
        <v>68775585</v>
      </c>
      <c r="I46" s="8">
        <v>48175585</v>
      </c>
      <c r="J46" s="8">
        <v>20600000</v>
      </c>
      <c r="K46" s="9"/>
      <c r="L46" s="8">
        <f t="shared" si="5"/>
        <v>20600000</v>
      </c>
      <c r="M46" s="8">
        <f t="shared" si="1"/>
        <v>0</v>
      </c>
      <c r="N46" s="9"/>
    </row>
    <row r="47" spans="1:14">
      <c r="A47" s="16">
        <v>194</v>
      </c>
      <c r="B47" s="7" t="s">
        <v>56</v>
      </c>
      <c r="C47" s="8">
        <v>10150000</v>
      </c>
      <c r="D47" s="13"/>
      <c r="E47" s="9">
        <f>C47/C55</f>
        <v>2.64192688384942E-3</v>
      </c>
      <c r="F47" s="8">
        <f t="shared" si="3"/>
        <v>10150000</v>
      </c>
      <c r="G47" s="9">
        <f>E47/E55</f>
        <v>2.64192688384942E-3</v>
      </c>
      <c r="H47" s="8">
        <f t="shared" si="4"/>
        <v>8000000</v>
      </c>
      <c r="I47" s="8">
        <v>8000000</v>
      </c>
      <c r="J47" s="8"/>
      <c r="K47" s="9">
        <f t="shared" si="6"/>
        <v>0.78817733990147798</v>
      </c>
      <c r="L47" s="8">
        <f t="shared" si="5"/>
        <v>0</v>
      </c>
      <c r="M47" s="8">
        <f t="shared" si="1"/>
        <v>2150000</v>
      </c>
      <c r="N47" s="9">
        <f t="shared" si="7"/>
        <v>0.21182266009852199</v>
      </c>
    </row>
    <row r="48" spans="1:14">
      <c r="A48" s="16">
        <v>195</v>
      </c>
      <c r="B48" s="7" t="s">
        <v>57</v>
      </c>
      <c r="C48" s="8">
        <v>10150000</v>
      </c>
      <c r="D48" s="17"/>
      <c r="E48" s="9">
        <f>C48/C55</f>
        <v>2.64192688384942E-3</v>
      </c>
      <c r="F48" s="8">
        <f t="shared" si="3"/>
        <v>10150000</v>
      </c>
      <c r="G48" s="9">
        <f>E48/E55</f>
        <v>2.64192688384942E-3</v>
      </c>
      <c r="H48" s="8">
        <f t="shared" si="4"/>
        <v>10150000</v>
      </c>
      <c r="I48" s="8"/>
      <c r="J48" s="8">
        <v>10150000</v>
      </c>
      <c r="K48" s="9"/>
      <c r="L48" s="8">
        <f t="shared" si="5"/>
        <v>10150000</v>
      </c>
      <c r="M48" s="8">
        <f t="shared" si="1"/>
        <v>0</v>
      </c>
      <c r="N48" s="9"/>
    </row>
    <row r="49" spans="1:14">
      <c r="A49" s="16">
        <v>196</v>
      </c>
      <c r="B49" s="7" t="s">
        <v>58</v>
      </c>
      <c r="C49" s="8">
        <v>363782975</v>
      </c>
      <c r="D49" s="8"/>
      <c r="E49" s="9">
        <f>C49/C55</f>
        <v>9.4688475028494604E-2</v>
      </c>
      <c r="F49" s="8">
        <f t="shared" si="3"/>
        <v>363782975</v>
      </c>
      <c r="G49" s="9">
        <f>E49/E55</f>
        <v>9.4688475028494604E-2</v>
      </c>
      <c r="H49" s="8">
        <f t="shared" si="4"/>
        <v>363782975</v>
      </c>
      <c r="I49" s="8">
        <v>253952136</v>
      </c>
      <c r="J49" s="8">
        <v>109830839</v>
      </c>
      <c r="K49" s="9">
        <f t="shared" si="6"/>
        <v>1</v>
      </c>
      <c r="L49" s="8">
        <f t="shared" si="5"/>
        <v>109830839</v>
      </c>
      <c r="M49" s="8">
        <f t="shared" si="1"/>
        <v>0</v>
      </c>
      <c r="N49" s="9">
        <f t="shared" si="7"/>
        <v>0</v>
      </c>
    </row>
    <row r="50" spans="1:14">
      <c r="A50" s="16">
        <v>197</v>
      </c>
      <c r="B50" s="7" t="s">
        <v>59</v>
      </c>
      <c r="C50" s="8">
        <v>20600000</v>
      </c>
      <c r="D50" s="17"/>
      <c r="E50" s="9">
        <f>C50/C55</f>
        <v>5.36194027658108E-3</v>
      </c>
      <c r="F50" s="8">
        <f t="shared" si="3"/>
        <v>20600000</v>
      </c>
      <c r="G50" s="9">
        <f>E50/E55</f>
        <v>5.36194027658108E-3</v>
      </c>
      <c r="H50" s="8">
        <f t="shared" si="4"/>
        <v>20600000</v>
      </c>
      <c r="I50" s="8">
        <v>10000000</v>
      </c>
      <c r="J50" s="8">
        <v>10600000</v>
      </c>
      <c r="K50" s="9"/>
      <c r="L50" s="8">
        <f t="shared" si="5"/>
        <v>10600000</v>
      </c>
      <c r="M50" s="8">
        <f t="shared" si="1"/>
        <v>0</v>
      </c>
      <c r="N50" s="37" t="s">
        <v>60</v>
      </c>
    </row>
    <row r="51" spans="1:14">
      <c r="A51" s="16">
        <v>198</v>
      </c>
      <c r="B51" s="7" t="s">
        <v>61</v>
      </c>
      <c r="C51" s="8">
        <v>20000000</v>
      </c>
      <c r="D51" s="17">
        <v>55900000</v>
      </c>
      <c r="E51" s="9">
        <f>C51/C55</f>
        <v>5.2057672588165802E-3</v>
      </c>
      <c r="F51" s="8">
        <f t="shared" si="3"/>
        <v>75900000</v>
      </c>
      <c r="G51" s="9">
        <f>E51/E55</f>
        <v>5.2057672588165802E-3</v>
      </c>
      <c r="H51" s="8">
        <f t="shared" si="4"/>
        <v>0</v>
      </c>
      <c r="I51" s="8"/>
      <c r="J51" s="8"/>
      <c r="K51" s="9">
        <f t="shared" si="6"/>
        <v>0</v>
      </c>
      <c r="L51" s="8">
        <f t="shared" si="5"/>
        <v>0</v>
      </c>
      <c r="M51" s="8">
        <f t="shared" si="1"/>
        <v>75900000</v>
      </c>
      <c r="N51" s="37" t="s">
        <v>60</v>
      </c>
    </row>
    <row r="52" spans="1:14">
      <c r="A52" s="43"/>
      <c r="B52" s="42"/>
      <c r="C52" s="38">
        <f>SUM(C41:C51)</f>
        <v>590898560</v>
      </c>
      <c r="D52" s="23"/>
      <c r="E52" s="24"/>
      <c r="F52" s="8">
        <f t="shared" si="3"/>
        <v>590898560</v>
      </c>
      <c r="G52" s="24"/>
      <c r="H52" s="8">
        <f t="shared" si="4"/>
        <v>0</v>
      </c>
      <c r="I52" s="38"/>
      <c r="J52" s="38"/>
      <c r="K52" s="24"/>
      <c r="L52" s="38"/>
      <c r="M52" s="26"/>
      <c r="N52" s="24"/>
    </row>
    <row r="53" spans="1:14">
      <c r="A53" s="16">
        <v>199</v>
      </c>
      <c r="B53" s="7" t="s">
        <v>56</v>
      </c>
      <c r="C53" s="8">
        <v>30900000</v>
      </c>
      <c r="D53" s="13">
        <v>-30900000</v>
      </c>
      <c r="E53" s="9">
        <f>C53/C55</f>
        <v>8.04291041487162E-3</v>
      </c>
      <c r="F53" s="8">
        <f t="shared" si="3"/>
        <v>0</v>
      </c>
      <c r="G53" s="9">
        <f>E53/E55</f>
        <v>8.04291041487162E-3</v>
      </c>
      <c r="H53" s="8">
        <f t="shared" si="4"/>
        <v>0</v>
      </c>
      <c r="I53" s="8"/>
      <c r="J53" s="8"/>
      <c r="K53" s="9"/>
      <c r="L53" s="8">
        <f t="shared" si="5"/>
        <v>0</v>
      </c>
      <c r="M53" s="8">
        <f t="shared" si="1"/>
        <v>0</v>
      </c>
      <c r="N53" s="37" t="s">
        <v>60</v>
      </c>
    </row>
    <row r="54" spans="1:14">
      <c r="A54" s="43"/>
      <c r="B54" s="42"/>
      <c r="C54" s="38">
        <f>SUM(C53:C53)</f>
        <v>30900000</v>
      </c>
      <c r="D54" s="23"/>
      <c r="E54" s="24"/>
      <c r="F54" s="8">
        <f t="shared" si="3"/>
        <v>30900000</v>
      </c>
      <c r="G54" s="24"/>
      <c r="H54" s="8">
        <f t="shared" si="4"/>
        <v>0</v>
      </c>
      <c r="I54" s="38"/>
      <c r="J54" s="38"/>
      <c r="K54" s="24"/>
      <c r="L54" s="38"/>
      <c r="M54" s="8">
        <v>0</v>
      </c>
      <c r="N54" s="24"/>
    </row>
    <row r="55" spans="1:14">
      <c r="A55" s="16"/>
      <c r="B55" s="25" t="s">
        <v>62</v>
      </c>
      <c r="C55" s="26">
        <f>C6+C40+C52+C54</f>
        <v>3841892848</v>
      </c>
      <c r="D55" s="27">
        <f>SUM(D6:D54)</f>
        <v>0</v>
      </c>
      <c r="E55" s="9">
        <f>C55/C55</f>
        <v>1</v>
      </c>
      <c r="F55" s="26">
        <f>F6+F40+F52+F54</f>
        <v>3841892848</v>
      </c>
      <c r="G55" s="9">
        <f>E55/E55</f>
        <v>1</v>
      </c>
      <c r="H55" s="26">
        <f>SUM(H4:H54)</f>
        <v>1251730469</v>
      </c>
      <c r="I55" s="27">
        <f>SUM(I4:I54)</f>
        <v>424846920</v>
      </c>
      <c r="J55" s="27">
        <f>SUM(J7:J53)</f>
        <v>826883549</v>
      </c>
      <c r="K55" s="27"/>
      <c r="L55" s="45">
        <f>SUM(L3:L53)</f>
        <v>826883549</v>
      </c>
      <c r="M55" s="45">
        <f>SUM(M3:M53)</f>
        <v>2590162379</v>
      </c>
      <c r="N55" s="39">
        <f t="shared" si="7"/>
        <v>0.67418912538083398</v>
      </c>
    </row>
    <row r="57" spans="1:14">
      <c r="B57" s="77" t="s">
        <v>63</v>
      </c>
      <c r="C57" s="77"/>
      <c r="G57" s="77" t="s">
        <v>64</v>
      </c>
      <c r="H57" s="77"/>
      <c r="I57" s="77"/>
      <c r="L57" s="77" t="s">
        <v>65</v>
      </c>
      <c r="M57" s="77"/>
      <c r="N57" s="77"/>
    </row>
    <row r="58" spans="1:14">
      <c r="B58" t="s">
        <v>66</v>
      </c>
      <c r="G58" t="s">
        <v>67</v>
      </c>
      <c r="L58" t="s">
        <v>68</v>
      </c>
    </row>
    <row r="59" spans="1:14">
      <c r="A59" s="78" t="s">
        <v>74</v>
      </c>
      <c r="B59" s="74"/>
      <c r="C59" s="74"/>
      <c r="D59" s="74"/>
      <c r="E59" s="74"/>
      <c r="F59" s="74"/>
      <c r="G59" s="74"/>
      <c r="H59" s="74"/>
      <c r="I59" s="74"/>
      <c r="J59" s="74"/>
      <c r="K59" s="74"/>
      <c r="L59" s="74"/>
      <c r="M59" s="74"/>
      <c r="N59" s="74"/>
    </row>
    <row r="60" spans="1:14">
      <c r="A60" s="74"/>
      <c r="B60" s="74"/>
      <c r="C60" s="74"/>
      <c r="D60" s="74"/>
      <c r="E60" s="74"/>
      <c r="F60" s="74"/>
      <c r="G60" s="74"/>
      <c r="H60" s="74"/>
      <c r="I60" s="74"/>
      <c r="J60" s="74"/>
      <c r="K60" s="74"/>
      <c r="L60" s="74"/>
      <c r="M60" s="74"/>
      <c r="N60" s="74"/>
    </row>
    <row r="61" spans="1:14">
      <c r="A61" s="74"/>
      <c r="B61" s="74"/>
      <c r="C61" s="74"/>
      <c r="D61" s="74"/>
      <c r="E61" s="74"/>
      <c r="F61" s="74"/>
      <c r="G61" s="74"/>
      <c r="H61" s="74"/>
      <c r="I61" s="74"/>
      <c r="J61" s="74"/>
      <c r="K61" s="74"/>
      <c r="L61" s="74"/>
      <c r="M61" s="74"/>
      <c r="N61" s="74"/>
    </row>
    <row r="62" spans="1:14">
      <c r="A62" s="74"/>
      <c r="B62" s="74"/>
      <c r="C62" s="74"/>
      <c r="D62" s="74"/>
      <c r="E62" s="74"/>
      <c r="F62" s="74"/>
      <c r="G62" s="74"/>
      <c r="H62" s="74"/>
      <c r="I62" s="74"/>
      <c r="J62" s="74"/>
      <c r="K62" s="74"/>
      <c r="L62" s="74"/>
      <c r="M62" s="74"/>
      <c r="N62" s="74"/>
    </row>
  </sheetData>
  <mergeCells count="6">
    <mergeCell ref="A59:N62"/>
    <mergeCell ref="B1:N1"/>
    <mergeCell ref="B2:N2"/>
    <mergeCell ref="B57:C57"/>
    <mergeCell ref="G57:I57"/>
    <mergeCell ref="L57:N57"/>
  </mergeCells>
  <pageMargins left="0.70866141732283505" right="0.70866141732283505" top="0.74803149606299202" bottom="0.74803149606299202" header="0.31496062992126" footer="0.31496062992126"/>
  <pageSetup paperSize="5" scale="85" orientation="landscape"/>
</worksheet>
</file>

<file path=xl/worksheets/sheet4.xml><?xml version="1.0" encoding="utf-8"?>
<worksheet xmlns="http://schemas.openxmlformats.org/spreadsheetml/2006/main" xmlns:r="http://schemas.openxmlformats.org/officeDocument/2006/relationships">
  <dimension ref="A1:P84"/>
  <sheetViews>
    <sheetView topLeftCell="A51" workbookViewId="0">
      <selection sqref="A1:N83"/>
    </sheetView>
  </sheetViews>
  <sheetFormatPr baseColWidth="10" defaultColWidth="11" defaultRowHeight="15"/>
  <cols>
    <col min="1" max="1" width="6.7109375" customWidth="1"/>
    <col min="2" max="2" width="28.42578125" customWidth="1"/>
    <col min="3" max="3" width="12.7109375" customWidth="1"/>
    <col min="4" max="4" width="9.5703125" customWidth="1"/>
    <col min="5" max="5" width="7.85546875" customWidth="1"/>
    <col min="6" max="6" width="13.7109375" customWidth="1"/>
    <col min="7" max="7" width="7.85546875" customWidth="1"/>
    <col min="8" max="8" width="12.42578125" customWidth="1"/>
    <col min="9" max="9" width="11.85546875"/>
    <col min="10" max="10" width="11.28515625" customWidth="1"/>
    <col min="11" max="11" width="8" customWidth="1"/>
    <col min="12" max="12" width="12.42578125" customWidth="1"/>
    <col min="13" max="13" width="10.85546875" customWidth="1"/>
    <col min="14" max="14" width="7.7109375" customWidth="1"/>
  </cols>
  <sheetData>
    <row r="1" spans="1:14">
      <c r="B1" s="75" t="s">
        <v>0</v>
      </c>
      <c r="C1" s="75"/>
      <c r="D1" s="75"/>
      <c r="E1" s="75"/>
      <c r="F1" s="75"/>
      <c r="G1" s="75"/>
      <c r="H1" s="75"/>
      <c r="I1" s="75"/>
      <c r="J1" s="75"/>
      <c r="K1" s="75"/>
      <c r="L1" s="75"/>
      <c r="M1" s="75"/>
      <c r="N1" s="75"/>
    </row>
    <row r="2" spans="1:14">
      <c r="B2" s="76" t="s">
        <v>75</v>
      </c>
      <c r="C2" s="76"/>
      <c r="D2" s="76"/>
      <c r="E2" s="76"/>
      <c r="F2" s="76"/>
      <c r="G2" s="76"/>
      <c r="H2" s="76"/>
      <c r="I2" s="76"/>
      <c r="J2" s="76"/>
      <c r="K2" s="76"/>
      <c r="L2" s="76"/>
      <c r="M2" s="76"/>
      <c r="N2" s="76"/>
    </row>
    <row r="3" spans="1:14">
      <c r="A3" s="1"/>
      <c r="B3" s="2" t="s">
        <v>0</v>
      </c>
      <c r="C3" s="2"/>
      <c r="D3" s="2"/>
      <c r="E3" s="2"/>
      <c r="F3" s="2"/>
      <c r="G3" s="2"/>
      <c r="H3" s="3"/>
      <c r="I3" s="2"/>
      <c r="J3" s="34"/>
      <c r="K3" s="34"/>
      <c r="L3" s="34"/>
      <c r="M3" s="34"/>
      <c r="N3" s="2"/>
    </row>
    <row r="4" spans="1:14">
      <c r="A4" s="4"/>
      <c r="B4" s="2" t="s">
        <v>73</v>
      </c>
      <c r="C4" s="2"/>
      <c r="D4" s="2"/>
      <c r="E4" s="2"/>
      <c r="F4" s="2"/>
      <c r="G4" s="2"/>
      <c r="H4" s="3"/>
      <c r="I4" s="2"/>
      <c r="J4" s="34"/>
      <c r="K4" s="34"/>
      <c r="L4" s="34"/>
      <c r="M4" s="34"/>
      <c r="N4" s="2"/>
    </row>
    <row r="5" spans="1:14" ht="25.5">
      <c r="A5" s="4" t="s">
        <v>2</v>
      </c>
      <c r="B5" s="2" t="s">
        <v>3</v>
      </c>
      <c r="C5" s="2" t="s">
        <v>4</v>
      </c>
      <c r="D5" s="2" t="s">
        <v>5</v>
      </c>
      <c r="E5" s="2" t="s">
        <v>6</v>
      </c>
      <c r="F5" s="2" t="s">
        <v>7</v>
      </c>
      <c r="G5" s="2" t="s">
        <v>6</v>
      </c>
      <c r="H5" s="3" t="s">
        <v>8</v>
      </c>
      <c r="I5" s="2" t="s">
        <v>71</v>
      </c>
      <c r="J5" s="34" t="s">
        <v>10</v>
      </c>
      <c r="K5" s="34" t="s">
        <v>6</v>
      </c>
      <c r="L5" s="34" t="s">
        <v>11</v>
      </c>
      <c r="M5" s="34" t="s">
        <v>12</v>
      </c>
      <c r="N5" s="2" t="s">
        <v>6</v>
      </c>
    </row>
    <row r="6" spans="1:14">
      <c r="A6" s="4">
        <v>3</v>
      </c>
      <c r="B6" s="2" t="s">
        <v>13</v>
      </c>
      <c r="C6" s="5"/>
      <c r="D6" s="5"/>
      <c r="E6" s="2"/>
      <c r="F6" s="5"/>
      <c r="G6" s="2"/>
      <c r="H6" s="3"/>
      <c r="I6" s="2"/>
      <c r="J6" s="34"/>
      <c r="K6" s="34"/>
      <c r="L6" s="34"/>
      <c r="M6" s="34"/>
      <c r="N6" s="2"/>
    </row>
    <row r="7" spans="1:14">
      <c r="A7" s="6">
        <v>27</v>
      </c>
      <c r="B7" s="7" t="s">
        <v>14</v>
      </c>
      <c r="C7" s="8"/>
      <c r="D7" s="8"/>
      <c r="E7" s="9"/>
      <c r="F7" s="8"/>
      <c r="G7" s="9"/>
      <c r="H7" s="8"/>
      <c r="I7" s="8"/>
      <c r="J7" s="17"/>
      <c r="K7" s="9"/>
      <c r="L7" s="8"/>
      <c r="M7" s="8"/>
      <c r="N7" s="9"/>
    </row>
    <row r="8" spans="1:14" ht="15.75">
      <c r="A8" s="10">
        <v>20</v>
      </c>
      <c r="B8" s="11" t="s">
        <v>15</v>
      </c>
      <c r="C8" s="12">
        <f>C19+C24+C36</f>
        <v>3110094288</v>
      </c>
      <c r="D8" s="8" t="s">
        <v>76</v>
      </c>
      <c r="E8" s="9"/>
      <c r="F8" s="8">
        <v>3110094288</v>
      </c>
      <c r="G8" s="9"/>
      <c r="H8" s="8"/>
      <c r="I8" s="8"/>
      <c r="J8" s="17"/>
      <c r="K8" s="9"/>
      <c r="L8" s="8"/>
      <c r="M8" s="8"/>
      <c r="N8" s="9"/>
    </row>
    <row r="9" spans="1:14">
      <c r="A9" s="6">
        <v>159</v>
      </c>
      <c r="B9" s="7" t="s">
        <v>16</v>
      </c>
      <c r="C9" s="8">
        <v>545218835</v>
      </c>
      <c r="D9" s="8">
        <v>6494363</v>
      </c>
      <c r="E9" s="9">
        <v>0.1419</v>
      </c>
      <c r="F9" s="8">
        <v>551713198</v>
      </c>
      <c r="G9" s="9">
        <v>0.1419</v>
      </c>
      <c r="H9" s="8">
        <f>F9-M9</f>
        <v>163858610</v>
      </c>
      <c r="I9" s="8">
        <v>0</v>
      </c>
      <c r="J9" s="8">
        <f>18414867+19053909+19168843+19168843+22702014+21409245+22184907+21755982</f>
        <v>163858610</v>
      </c>
      <c r="K9" s="9">
        <v>0.21740000000000001</v>
      </c>
      <c r="L9" s="8">
        <f>J9</f>
        <v>163858610</v>
      </c>
      <c r="M9" s="8">
        <f>F9-L9</f>
        <v>387854588</v>
      </c>
      <c r="N9" s="9">
        <v>0.78259999999999996</v>
      </c>
    </row>
    <row r="10" spans="1:14">
      <c r="A10" s="6">
        <v>160</v>
      </c>
      <c r="B10" s="7" t="s">
        <v>17</v>
      </c>
      <c r="C10" s="8">
        <v>40000000</v>
      </c>
      <c r="D10" s="8"/>
      <c r="E10" s="9">
        <v>1.04E-2</v>
      </c>
      <c r="F10" s="8">
        <v>40000000</v>
      </c>
      <c r="G10" s="9">
        <v>1.04E-2</v>
      </c>
      <c r="H10" s="8">
        <f t="shared" ref="H10:H57" si="0">F10-M10</f>
        <v>12238502</v>
      </c>
      <c r="I10" s="8"/>
      <c r="J10" s="8">
        <f>3865197+3340525+3219549+1687093+126138</f>
        <v>12238502</v>
      </c>
      <c r="K10" s="9">
        <v>0.2606</v>
      </c>
      <c r="L10" s="8">
        <f t="shared" ref="L10:L55" si="1">I10+J10</f>
        <v>12238502</v>
      </c>
      <c r="M10" s="8">
        <f t="shared" ref="M10:M55" si="2">F10-L10</f>
        <v>27761498</v>
      </c>
      <c r="N10" s="9">
        <v>0.73939999999999995</v>
      </c>
    </row>
    <row r="11" spans="1:14">
      <c r="A11" s="6">
        <v>161</v>
      </c>
      <c r="B11" s="7" t="s">
        <v>18</v>
      </c>
      <c r="C11" s="8">
        <v>22406254</v>
      </c>
      <c r="D11" s="8">
        <v>1500000</v>
      </c>
      <c r="E11" s="9">
        <v>5.7999999999999996E-3</v>
      </c>
      <c r="F11" s="8">
        <v>23906254</v>
      </c>
      <c r="G11" s="9">
        <v>5.7999999999999996E-3</v>
      </c>
      <c r="H11" s="8">
        <f t="shared" si="0"/>
        <v>3689768</v>
      </c>
      <c r="I11" s="8"/>
      <c r="J11" s="8">
        <v>3689768</v>
      </c>
      <c r="K11" s="9">
        <v>0.15429999999999999</v>
      </c>
      <c r="L11" s="8">
        <f t="shared" si="1"/>
        <v>3689768</v>
      </c>
      <c r="M11" s="8">
        <f t="shared" si="2"/>
        <v>20216486</v>
      </c>
      <c r="N11" s="9">
        <v>0.84570000000000001</v>
      </c>
    </row>
    <row r="12" spans="1:14">
      <c r="A12" s="6">
        <v>162</v>
      </c>
      <c r="B12" s="7" t="s">
        <v>19</v>
      </c>
      <c r="C12" s="8">
        <v>49273011</v>
      </c>
      <c r="D12" s="13">
        <v>2000000</v>
      </c>
      <c r="E12" s="9">
        <v>1.2800000000000001E-2</v>
      </c>
      <c r="F12" s="8">
        <v>51273011</v>
      </c>
      <c r="G12" s="9">
        <v>1.2800000000000001E-2</v>
      </c>
      <c r="H12" s="8">
        <f t="shared" si="0"/>
        <v>602375</v>
      </c>
      <c r="I12" s="8"/>
      <c r="J12" s="8">
        <v>602375</v>
      </c>
      <c r="K12" s="9">
        <v>1.17E-2</v>
      </c>
      <c r="L12" s="8">
        <f t="shared" si="1"/>
        <v>602375</v>
      </c>
      <c r="M12" s="8">
        <f t="shared" si="2"/>
        <v>50670636</v>
      </c>
      <c r="N12" s="9">
        <v>0.98829999999999996</v>
      </c>
    </row>
    <row r="13" spans="1:14">
      <c r="A13" s="6">
        <v>163</v>
      </c>
      <c r="B13" s="7" t="s">
        <v>20</v>
      </c>
      <c r="C13" s="8">
        <v>23651045</v>
      </c>
      <c r="D13" s="8"/>
      <c r="E13" s="9">
        <v>6.1999999999999998E-3</v>
      </c>
      <c r="F13" s="8">
        <v>23651045</v>
      </c>
      <c r="G13" s="9">
        <v>6.1999999999999998E-3</v>
      </c>
      <c r="H13" s="8">
        <f t="shared" si="0"/>
        <v>8568356</v>
      </c>
      <c r="I13" s="8"/>
      <c r="J13" s="8">
        <f>6168252+1385912+1014192</f>
        <v>8568356</v>
      </c>
      <c r="K13" s="9">
        <v>0.31940000000000002</v>
      </c>
      <c r="L13" s="8">
        <f t="shared" si="1"/>
        <v>8568356</v>
      </c>
      <c r="M13" s="8">
        <f t="shared" si="2"/>
        <v>15082689</v>
      </c>
      <c r="N13" s="9">
        <v>0.68059999999999998</v>
      </c>
    </row>
    <row r="14" spans="1:14">
      <c r="A14" s="6">
        <v>164</v>
      </c>
      <c r="B14" s="7" t="s">
        <v>21</v>
      </c>
      <c r="C14" s="8">
        <v>100000000</v>
      </c>
      <c r="D14" s="8"/>
      <c r="E14" s="9">
        <v>2.5999999999999999E-2</v>
      </c>
      <c r="F14" s="8">
        <v>100000000</v>
      </c>
      <c r="G14" s="9">
        <v>2.5999999999999999E-2</v>
      </c>
      <c r="H14" s="8">
        <f t="shared" si="0"/>
        <v>7151512</v>
      </c>
      <c r="I14" s="8"/>
      <c r="J14" s="8">
        <f>453732+197780+6500000</f>
        <v>7151512</v>
      </c>
      <c r="K14" s="9">
        <v>7.1499999999999994E-2</v>
      </c>
      <c r="L14" s="8">
        <f t="shared" si="1"/>
        <v>7151512</v>
      </c>
      <c r="M14" s="8">
        <f t="shared" si="2"/>
        <v>92848488</v>
      </c>
      <c r="N14" s="9">
        <v>0.92849999999999999</v>
      </c>
    </row>
    <row r="15" spans="1:14">
      <c r="A15" s="6">
        <v>165</v>
      </c>
      <c r="B15" s="7" t="s">
        <v>22</v>
      </c>
      <c r="C15" s="8">
        <v>36264936</v>
      </c>
      <c r="D15" s="13">
        <v>3500000</v>
      </c>
      <c r="E15" s="9">
        <v>9.4000000000000004E-3</v>
      </c>
      <c r="F15" s="8">
        <v>39764936</v>
      </c>
      <c r="G15" s="9">
        <v>9.4000000000000004E-3</v>
      </c>
      <c r="H15" s="8">
        <f t="shared" si="0"/>
        <v>9688405</v>
      </c>
      <c r="I15" s="8"/>
      <c r="J15" s="8">
        <f>6168252+2032671+1487482</f>
        <v>9688405</v>
      </c>
      <c r="K15" s="9">
        <v>0.20619999999999999</v>
      </c>
      <c r="L15" s="8">
        <f t="shared" si="1"/>
        <v>9688405</v>
      </c>
      <c r="M15" s="8">
        <f t="shared" si="2"/>
        <v>30076531</v>
      </c>
      <c r="N15" s="9">
        <v>0.79379999999999995</v>
      </c>
    </row>
    <row r="16" spans="1:14">
      <c r="A16" s="6">
        <v>166</v>
      </c>
      <c r="B16" s="7" t="s">
        <v>23</v>
      </c>
      <c r="C16" s="8">
        <v>2987500</v>
      </c>
      <c r="D16" s="8">
        <v>200000</v>
      </c>
      <c r="E16" s="9">
        <v>8.0000000000000004E-4</v>
      </c>
      <c r="F16" s="8">
        <v>3187500</v>
      </c>
      <c r="G16" s="9">
        <v>8.0000000000000004E-4</v>
      </c>
      <c r="H16" s="8">
        <f t="shared" si="0"/>
        <v>1084911</v>
      </c>
      <c r="I16" s="8"/>
      <c r="J16" s="8">
        <f>500072+286332+172369+126138</f>
        <v>1084911</v>
      </c>
      <c r="K16" s="9">
        <v>0.30080000000000001</v>
      </c>
      <c r="L16" s="8">
        <f t="shared" si="1"/>
        <v>1084911</v>
      </c>
      <c r="M16" s="8">
        <f t="shared" si="2"/>
        <v>2102589</v>
      </c>
      <c r="N16" s="9">
        <v>0.69920000000000004</v>
      </c>
    </row>
    <row r="17" spans="1:16">
      <c r="A17" s="6">
        <v>167</v>
      </c>
      <c r="B17" s="7" t="s">
        <v>24</v>
      </c>
      <c r="C17" s="8">
        <v>100000000</v>
      </c>
      <c r="D17" s="8">
        <v>-12600000</v>
      </c>
      <c r="E17" s="9">
        <v>2.5999999999999999E-2</v>
      </c>
      <c r="F17" s="8">
        <v>87400000</v>
      </c>
      <c r="G17" s="9">
        <v>2.5999999999999999E-2</v>
      </c>
      <c r="H17" s="8">
        <f t="shared" si="0"/>
        <v>0</v>
      </c>
      <c r="I17" s="8"/>
      <c r="J17" s="8">
        <v>0</v>
      </c>
      <c r="K17" s="9">
        <v>0</v>
      </c>
      <c r="L17" s="8">
        <f t="shared" si="1"/>
        <v>0</v>
      </c>
      <c r="M17" s="8">
        <f t="shared" si="2"/>
        <v>87400000</v>
      </c>
      <c r="N17" s="9">
        <v>0</v>
      </c>
    </row>
    <row r="18" spans="1:16">
      <c r="A18" s="6">
        <v>168</v>
      </c>
      <c r="B18" s="7" t="s">
        <v>25</v>
      </c>
      <c r="C18" s="8">
        <v>7468751</v>
      </c>
      <c r="D18" s="8">
        <v>8000000</v>
      </c>
      <c r="E18" s="9">
        <v>1.9E-3</v>
      </c>
      <c r="F18" s="8">
        <v>15468751</v>
      </c>
      <c r="G18" s="9">
        <v>1.9E-3</v>
      </c>
      <c r="H18" s="8">
        <f t="shared" si="0"/>
        <v>5695782</v>
      </c>
      <c r="I18" s="8"/>
      <c r="J18" s="8">
        <f>2625377+1143244+360000+904939+662222</f>
        <v>5695782</v>
      </c>
      <c r="K18" s="9">
        <v>0.32540000000000002</v>
      </c>
      <c r="L18" s="8">
        <f t="shared" si="1"/>
        <v>5695782</v>
      </c>
      <c r="M18" s="8">
        <f t="shared" si="2"/>
        <v>9772969</v>
      </c>
      <c r="N18" s="9">
        <v>0.67459999999999998</v>
      </c>
    </row>
    <row r="19" spans="1:16" ht="15.75">
      <c r="A19" s="14">
        <v>88</v>
      </c>
      <c r="B19" s="11" t="s">
        <v>26</v>
      </c>
      <c r="C19" s="12">
        <v>927270332</v>
      </c>
      <c r="D19" s="13"/>
      <c r="E19" s="9">
        <v>0.2414</v>
      </c>
      <c r="F19" s="15">
        <f>SUM(F9:F18)</f>
        <v>936364695</v>
      </c>
      <c r="G19" s="9">
        <v>0.2414</v>
      </c>
      <c r="H19" s="8">
        <f t="shared" si="0"/>
        <v>936364695</v>
      </c>
      <c r="I19" s="8"/>
      <c r="J19" s="8"/>
      <c r="K19" s="9">
        <v>0</v>
      </c>
      <c r="L19" s="8">
        <f t="shared" si="1"/>
        <v>0</v>
      </c>
      <c r="M19" s="8"/>
      <c r="N19" s="9">
        <v>0</v>
      </c>
    </row>
    <row r="20" spans="1:16">
      <c r="A20" s="16">
        <v>169</v>
      </c>
      <c r="B20" s="7" t="s">
        <v>27</v>
      </c>
      <c r="C20" s="8">
        <v>1580048837</v>
      </c>
      <c r="D20" s="8"/>
      <c r="E20" s="9">
        <v>0.4113</v>
      </c>
      <c r="F20" s="8">
        <v>1580048837</v>
      </c>
      <c r="G20" s="9">
        <v>0.4113</v>
      </c>
      <c r="H20" s="8">
        <f t="shared" si="0"/>
        <v>1580048837</v>
      </c>
      <c r="I20" s="8">
        <v>18232325</v>
      </c>
      <c r="J20" s="17">
        <f>207921275+94987193+111620895-18232325</f>
        <v>396297038</v>
      </c>
      <c r="K20" s="9">
        <v>0.26240000000000002</v>
      </c>
      <c r="L20" s="8">
        <f t="shared" si="1"/>
        <v>414529363</v>
      </c>
      <c r="M20" s="8"/>
      <c r="N20" s="9">
        <v>0.73760000000000003</v>
      </c>
    </row>
    <row r="21" spans="1:16">
      <c r="A21" s="16">
        <v>170</v>
      </c>
      <c r="B21" s="7" t="s">
        <v>28</v>
      </c>
      <c r="C21" s="8">
        <v>6494363</v>
      </c>
      <c r="D21" s="13">
        <v>-6494363</v>
      </c>
      <c r="E21" s="9">
        <v>1.6999999999999999E-3</v>
      </c>
      <c r="F21" s="8">
        <v>0</v>
      </c>
      <c r="G21" s="9">
        <v>1.6999999999999999E-3</v>
      </c>
      <c r="H21" s="8">
        <f t="shared" si="0"/>
        <v>0</v>
      </c>
      <c r="I21" s="8"/>
      <c r="J21" s="8">
        <v>0</v>
      </c>
      <c r="K21" s="9">
        <v>0</v>
      </c>
      <c r="L21" s="8">
        <f t="shared" si="1"/>
        <v>0</v>
      </c>
      <c r="M21" s="8">
        <f t="shared" si="2"/>
        <v>0</v>
      </c>
      <c r="N21" s="9">
        <v>0</v>
      </c>
    </row>
    <row r="22" spans="1:16">
      <c r="A22" s="16">
        <v>171</v>
      </c>
      <c r="B22" s="7" t="s">
        <v>29</v>
      </c>
      <c r="C22" s="8">
        <v>362100000</v>
      </c>
      <c r="D22" s="8"/>
      <c r="E22" s="9">
        <v>9.4299999999999995E-2</v>
      </c>
      <c r="F22" s="8">
        <v>362100000</v>
      </c>
      <c r="G22" s="9">
        <v>9.4299999999999995E-2</v>
      </c>
      <c r="H22" s="8">
        <f t="shared" si="0"/>
        <v>362100000</v>
      </c>
      <c r="I22" s="8">
        <f>2700000+35739130</f>
        <v>38439130</v>
      </c>
      <c r="J22" s="8">
        <f>5599520+27274438+37794119+39139130-2700000-38439130</f>
        <v>68668077</v>
      </c>
      <c r="K22" s="9">
        <v>0.156</v>
      </c>
      <c r="L22" s="8">
        <f t="shared" si="1"/>
        <v>107107207</v>
      </c>
      <c r="M22" s="8"/>
      <c r="N22" s="9">
        <v>0.84399999999999997</v>
      </c>
      <c r="O22" s="35"/>
      <c r="P22" s="35"/>
    </row>
    <row r="23" spans="1:16">
      <c r="A23" s="16">
        <v>172</v>
      </c>
      <c r="B23" s="7" t="s">
        <v>30</v>
      </c>
      <c r="C23" s="8">
        <v>20400000</v>
      </c>
      <c r="D23" s="8">
        <v>-20400000</v>
      </c>
      <c r="E23" s="9">
        <v>5.3E-3</v>
      </c>
      <c r="F23" s="8">
        <v>0</v>
      </c>
      <c r="G23" s="9">
        <v>5.3E-3</v>
      </c>
      <c r="H23" s="8">
        <f t="shared" si="0"/>
        <v>0</v>
      </c>
      <c r="I23" s="17"/>
      <c r="J23" s="17">
        <v>0</v>
      </c>
      <c r="K23" s="9" t="e">
        <v>#DIV/0!</v>
      </c>
      <c r="L23" s="8">
        <f t="shared" si="1"/>
        <v>0</v>
      </c>
      <c r="M23" s="8">
        <f t="shared" si="2"/>
        <v>0</v>
      </c>
      <c r="N23" s="9"/>
    </row>
    <row r="24" spans="1:16" ht="15.75">
      <c r="A24" s="14">
        <v>89</v>
      </c>
      <c r="B24" s="11" t="s">
        <v>31</v>
      </c>
      <c r="C24" s="15">
        <v>1969043200</v>
      </c>
      <c r="D24" s="8"/>
      <c r="E24" s="9">
        <v>0.51249999999999996</v>
      </c>
      <c r="F24" s="15">
        <f>SUM(F20:F23)</f>
        <v>1942148837</v>
      </c>
      <c r="G24" s="9">
        <v>0.51249999999999996</v>
      </c>
      <c r="H24" s="8">
        <f t="shared" si="0"/>
        <v>1942148837</v>
      </c>
      <c r="I24" s="8"/>
      <c r="J24" s="17"/>
      <c r="K24" s="9">
        <v>0</v>
      </c>
      <c r="L24" s="8">
        <f t="shared" si="1"/>
        <v>0</v>
      </c>
      <c r="M24" s="8"/>
      <c r="N24" s="9">
        <v>0</v>
      </c>
    </row>
    <row r="25" spans="1:16">
      <c r="A25" s="16">
        <v>173</v>
      </c>
      <c r="B25" s="7" t="s">
        <v>32</v>
      </c>
      <c r="C25" s="8">
        <v>50919949</v>
      </c>
      <c r="D25" s="8">
        <v>6500000</v>
      </c>
      <c r="E25" s="9">
        <v>1.3299999999999999E-2</v>
      </c>
      <c r="F25" s="8">
        <v>57419949</v>
      </c>
      <c r="G25" s="9">
        <v>1.3299999999999999E-2</v>
      </c>
      <c r="H25" s="8">
        <f t="shared" si="0"/>
        <v>17913400</v>
      </c>
      <c r="I25" s="8">
        <f>864700+4725700</f>
        <v>5590400</v>
      </c>
      <c r="J25" s="17">
        <f>3838000+3759300+4725700+864700-864700</f>
        <v>12323000</v>
      </c>
      <c r="K25" s="9">
        <v>0.1323</v>
      </c>
      <c r="L25" s="8">
        <f t="shared" si="1"/>
        <v>17913400</v>
      </c>
      <c r="M25" s="8">
        <f t="shared" si="2"/>
        <v>39506549</v>
      </c>
      <c r="N25" s="9">
        <v>0.86770000000000003</v>
      </c>
    </row>
    <row r="26" spans="1:16">
      <c r="A26" s="16">
        <v>174</v>
      </c>
      <c r="B26" s="7" t="s">
        <v>33</v>
      </c>
      <c r="C26" s="8">
        <v>45708757</v>
      </c>
      <c r="D26" s="8">
        <v>2300000</v>
      </c>
      <c r="E26" s="9">
        <v>1.1900000000000001E-2</v>
      </c>
      <c r="F26" s="8">
        <v>48008757</v>
      </c>
      <c r="G26" s="9">
        <v>1.1900000000000001E-2</v>
      </c>
      <c r="H26" s="8">
        <f t="shared" si="0"/>
        <v>19652700</v>
      </c>
      <c r="I26" s="8">
        <f>4079600+4226400</f>
        <v>8306000</v>
      </c>
      <c r="J26" s="8">
        <f>3577000+3543300+4226400</f>
        <v>11346700</v>
      </c>
      <c r="K26" s="9">
        <v>0.14829999999999999</v>
      </c>
      <c r="L26" s="8">
        <f t="shared" si="1"/>
        <v>19652700</v>
      </c>
      <c r="M26" s="8">
        <f t="shared" si="2"/>
        <v>28356057</v>
      </c>
      <c r="N26" s="9">
        <v>0.85170000000000001</v>
      </c>
    </row>
    <row r="27" spans="1:16">
      <c r="A27" s="16">
        <v>175</v>
      </c>
      <c r="B27" s="7" t="s">
        <v>34</v>
      </c>
      <c r="C27" s="8">
        <v>13610061</v>
      </c>
      <c r="D27" s="8"/>
      <c r="E27" s="9">
        <v>3.5000000000000001E-3</v>
      </c>
      <c r="F27" s="8">
        <v>13610061</v>
      </c>
      <c r="G27" s="9">
        <v>3.5000000000000001E-3</v>
      </c>
      <c r="H27" s="8">
        <f t="shared" si="0"/>
        <v>4622500</v>
      </c>
      <c r="I27" s="8">
        <f>215600+711900</f>
        <v>927500</v>
      </c>
      <c r="J27" s="8">
        <f>1211700+1242700+1240600</f>
        <v>3695000</v>
      </c>
      <c r="K27" s="9">
        <v>0.18029999999999999</v>
      </c>
      <c r="L27" s="8">
        <f t="shared" si="1"/>
        <v>4622500</v>
      </c>
      <c r="M27" s="8">
        <f t="shared" si="2"/>
        <v>8987561</v>
      </c>
      <c r="N27" s="9">
        <v>0.81969999999999998</v>
      </c>
    </row>
    <row r="28" spans="1:16">
      <c r="A28" s="16">
        <v>176</v>
      </c>
      <c r="B28" s="7" t="s">
        <v>35</v>
      </c>
      <c r="C28" s="8">
        <v>6238317</v>
      </c>
      <c r="D28" s="8">
        <v>7500000</v>
      </c>
      <c r="E28" s="9">
        <v>1.6000000000000001E-3</v>
      </c>
      <c r="F28" s="8">
        <v>13738317</v>
      </c>
      <c r="G28" s="9">
        <v>1.6000000000000001E-3</v>
      </c>
      <c r="H28" s="8">
        <f t="shared" si="0"/>
        <v>2460000</v>
      </c>
      <c r="I28" s="8">
        <v>590900</v>
      </c>
      <c r="J28" s="8">
        <f>627500+605600+636000</f>
        <v>1869100</v>
      </c>
      <c r="K28" s="9">
        <v>8.9800000000000005E-2</v>
      </c>
      <c r="L28" s="8">
        <f t="shared" si="1"/>
        <v>2460000</v>
      </c>
      <c r="M28" s="8">
        <f t="shared" si="2"/>
        <v>11278317</v>
      </c>
      <c r="N28" s="9">
        <v>0.91020000000000001</v>
      </c>
    </row>
    <row r="29" spans="1:16">
      <c r="A29" s="16">
        <v>177</v>
      </c>
      <c r="B29" s="7" t="s">
        <v>36</v>
      </c>
      <c r="C29" s="8">
        <v>43666219</v>
      </c>
      <c r="D29" s="8"/>
      <c r="E29" s="9">
        <v>1.14E-2</v>
      </c>
      <c r="F29" s="8">
        <v>43666219</v>
      </c>
      <c r="G29" s="9">
        <v>1.14E-2</v>
      </c>
      <c r="H29" s="8">
        <f t="shared" si="0"/>
        <v>0</v>
      </c>
      <c r="I29" s="8"/>
      <c r="J29" s="36">
        <v>0</v>
      </c>
      <c r="K29" s="9">
        <v>0</v>
      </c>
      <c r="L29" s="8">
        <f t="shared" si="1"/>
        <v>0</v>
      </c>
      <c r="M29" s="8">
        <f t="shared" si="2"/>
        <v>43666219</v>
      </c>
      <c r="N29" s="9">
        <v>1</v>
      </c>
    </row>
    <row r="30" spans="1:16">
      <c r="A30" s="16">
        <v>178</v>
      </c>
      <c r="B30" s="7" t="s">
        <v>37</v>
      </c>
      <c r="C30" s="8">
        <v>5239946</v>
      </c>
      <c r="D30" s="8"/>
      <c r="E30" s="9">
        <v>1.4E-3</v>
      </c>
      <c r="F30" s="8">
        <v>5239946</v>
      </c>
      <c r="G30" s="9">
        <v>1.4E-3</v>
      </c>
      <c r="H30" s="8">
        <f t="shared" si="0"/>
        <v>3258</v>
      </c>
      <c r="I30" s="8"/>
      <c r="J30" s="17">
        <f>2269+989</f>
        <v>3258</v>
      </c>
      <c r="K30" s="9">
        <v>5.9999999999999995E-4</v>
      </c>
      <c r="L30" s="8">
        <f t="shared" si="1"/>
        <v>3258</v>
      </c>
      <c r="M30" s="8">
        <f t="shared" si="2"/>
        <v>5236688</v>
      </c>
      <c r="N30" s="9">
        <v>0.99939999999999996</v>
      </c>
    </row>
    <row r="31" spans="1:16">
      <c r="A31" s="16">
        <v>179</v>
      </c>
      <c r="B31" s="7" t="s">
        <v>38</v>
      </c>
      <c r="C31" s="8">
        <v>2688750</v>
      </c>
      <c r="D31" s="8">
        <v>150000</v>
      </c>
      <c r="E31" s="9">
        <v>6.9999999999999999E-4</v>
      </c>
      <c r="F31" s="8">
        <v>2838750</v>
      </c>
      <c r="G31" s="9">
        <v>6.9999999999999999E-4</v>
      </c>
      <c r="H31" s="8">
        <f t="shared" si="0"/>
        <v>908600</v>
      </c>
      <c r="I31" s="8">
        <v>240900</v>
      </c>
      <c r="J31" s="17">
        <f>209100+209200+249400</f>
        <v>667700</v>
      </c>
      <c r="K31" s="9">
        <v>0.1474</v>
      </c>
      <c r="L31" s="8">
        <f t="shared" si="1"/>
        <v>908600</v>
      </c>
      <c r="M31" s="8">
        <f t="shared" si="2"/>
        <v>1930150</v>
      </c>
      <c r="N31" s="9">
        <v>0.85260000000000002</v>
      </c>
    </row>
    <row r="32" spans="1:16">
      <c r="A32" s="16">
        <v>180</v>
      </c>
      <c r="B32" s="7" t="s">
        <v>39</v>
      </c>
      <c r="C32" s="8">
        <v>16132503</v>
      </c>
      <c r="D32" s="8">
        <v>900000</v>
      </c>
      <c r="E32" s="9">
        <v>4.1999999999999997E-3</v>
      </c>
      <c r="F32" s="8">
        <v>17032503</v>
      </c>
      <c r="G32" s="9">
        <v>4.1999999999999997E-3</v>
      </c>
      <c r="H32" s="8">
        <f t="shared" si="0"/>
        <v>5433900</v>
      </c>
      <c r="I32" s="8">
        <v>1440300</v>
      </c>
      <c r="J32" s="17">
        <f>1250700+1250900+1492000</f>
        <v>3993600</v>
      </c>
      <c r="K32" s="9">
        <v>0.1469</v>
      </c>
      <c r="L32" s="8">
        <f t="shared" si="1"/>
        <v>5433900</v>
      </c>
      <c r="M32" s="8">
        <f t="shared" si="2"/>
        <v>11598603</v>
      </c>
      <c r="N32" s="9">
        <v>0.85309999999999997</v>
      </c>
    </row>
    <row r="33" spans="1:14">
      <c r="A33" s="16">
        <v>181</v>
      </c>
      <c r="B33" s="7" t="s">
        <v>40</v>
      </c>
      <c r="C33" s="8">
        <v>2688750</v>
      </c>
      <c r="D33" s="8">
        <v>150000</v>
      </c>
      <c r="E33" s="9">
        <v>6.9999999999999999E-4</v>
      </c>
      <c r="F33" s="8">
        <v>2838750</v>
      </c>
      <c r="G33" s="9">
        <v>6.9999999999999999E-4</v>
      </c>
      <c r="H33" s="8">
        <f t="shared" si="0"/>
        <v>908600</v>
      </c>
      <c r="I33" s="8">
        <v>240900</v>
      </c>
      <c r="J33" s="17">
        <f>209100+209200+249400</f>
        <v>667700</v>
      </c>
      <c r="K33" s="9">
        <v>0.1474</v>
      </c>
      <c r="L33" s="8">
        <f t="shared" si="1"/>
        <v>908600</v>
      </c>
      <c r="M33" s="8">
        <f t="shared" si="2"/>
        <v>1930150</v>
      </c>
      <c r="N33" s="9">
        <v>0.85260000000000002</v>
      </c>
    </row>
    <row r="34" spans="1:14">
      <c r="A34" s="16">
        <v>182</v>
      </c>
      <c r="B34" s="7" t="s">
        <v>41</v>
      </c>
      <c r="C34" s="8">
        <v>21510003</v>
      </c>
      <c r="D34" s="8"/>
      <c r="E34" s="9">
        <v>5.5999999999999999E-3</v>
      </c>
      <c r="F34" s="8">
        <v>21510003</v>
      </c>
      <c r="G34" s="9">
        <v>5.5999999999999999E-3</v>
      </c>
      <c r="H34" s="8">
        <f t="shared" si="0"/>
        <v>7245200</v>
      </c>
      <c r="I34" s="8">
        <v>1920300</v>
      </c>
      <c r="J34" s="8">
        <f>1667700+1667900+1989300</f>
        <v>5324900</v>
      </c>
      <c r="K34" s="9">
        <v>0.15509999999999999</v>
      </c>
      <c r="L34" s="8">
        <f t="shared" si="1"/>
        <v>7245200</v>
      </c>
      <c r="M34" s="8">
        <f t="shared" si="2"/>
        <v>14264803</v>
      </c>
      <c r="N34" s="9">
        <v>0.84489999999999998</v>
      </c>
    </row>
    <row r="35" spans="1:14">
      <c r="A35" s="16">
        <v>183</v>
      </c>
      <c r="B35" s="7" t="s">
        <v>42</v>
      </c>
      <c r="C35" s="8">
        <v>5377501</v>
      </c>
      <c r="D35" s="8">
        <v>300000</v>
      </c>
      <c r="E35" s="9">
        <v>1.4E-3</v>
      </c>
      <c r="F35" s="8">
        <v>5677501</v>
      </c>
      <c r="G35" s="9">
        <v>1.4E-3</v>
      </c>
      <c r="H35" s="8">
        <f t="shared" si="0"/>
        <v>1813300</v>
      </c>
      <c r="I35" s="8">
        <v>480600</v>
      </c>
      <c r="J35" s="8">
        <f>417500+417400+497800</f>
        <v>1332700</v>
      </c>
      <c r="K35" s="9">
        <v>0.14710000000000001</v>
      </c>
      <c r="L35" s="8">
        <f t="shared" si="1"/>
        <v>1813300</v>
      </c>
      <c r="M35" s="8">
        <f t="shared" si="2"/>
        <v>3864201</v>
      </c>
      <c r="N35" s="9">
        <v>0.85289999999999999</v>
      </c>
    </row>
    <row r="36" spans="1:14" ht="15.75">
      <c r="A36" s="14">
        <v>90</v>
      </c>
      <c r="B36" s="11" t="s">
        <v>43</v>
      </c>
      <c r="C36" s="15">
        <v>213780756</v>
      </c>
      <c r="D36" s="13"/>
      <c r="E36" s="9"/>
      <c r="F36" s="15">
        <f>SUM(F25:F35)</f>
        <v>231580756</v>
      </c>
      <c r="G36" s="9"/>
      <c r="H36" s="8">
        <f t="shared" si="0"/>
        <v>231580756</v>
      </c>
      <c r="I36" s="8"/>
      <c r="J36" s="26"/>
      <c r="K36" s="9">
        <v>0</v>
      </c>
      <c r="L36" s="8">
        <f t="shared" si="1"/>
        <v>0</v>
      </c>
      <c r="M36" s="8"/>
      <c r="N36" s="9">
        <v>0</v>
      </c>
    </row>
    <row r="37" spans="1:14" ht="15.75">
      <c r="A37" s="14">
        <v>21</v>
      </c>
      <c r="B37" s="11" t="s">
        <v>44</v>
      </c>
      <c r="C37" s="15">
        <f>C42+C54+C55</f>
        <v>731798560</v>
      </c>
      <c r="D37" s="13"/>
      <c r="E37" s="9">
        <v>0.37290000000000001</v>
      </c>
      <c r="F37" s="15">
        <f>F42+F54+F55</f>
        <v>731798560</v>
      </c>
      <c r="G37" s="9">
        <v>0.37290000000000001</v>
      </c>
      <c r="H37" s="8">
        <f t="shared" si="0"/>
        <v>731798560</v>
      </c>
      <c r="I37" s="8"/>
      <c r="J37" s="8"/>
      <c r="K37" s="9">
        <v>0</v>
      </c>
      <c r="L37" s="8">
        <f t="shared" si="1"/>
        <v>0</v>
      </c>
      <c r="M37" s="8"/>
      <c r="N37" s="9">
        <v>0</v>
      </c>
    </row>
    <row r="38" spans="1:14">
      <c r="A38" s="16">
        <v>184</v>
      </c>
      <c r="B38" s="7" t="s">
        <v>45</v>
      </c>
      <c r="C38" s="8">
        <v>40000000</v>
      </c>
      <c r="D38" s="13"/>
      <c r="E38" s="9">
        <v>1.04E-2</v>
      </c>
      <c r="F38" s="8">
        <v>40000000</v>
      </c>
      <c r="G38" s="9">
        <v>1.04E-2</v>
      </c>
      <c r="H38" s="8">
        <f t="shared" si="0"/>
        <v>30000000</v>
      </c>
      <c r="I38" s="8">
        <v>30000000</v>
      </c>
      <c r="J38" s="8"/>
      <c r="K38" s="9">
        <v>0.75</v>
      </c>
      <c r="L38" s="8">
        <f t="shared" si="1"/>
        <v>30000000</v>
      </c>
      <c r="M38" s="8">
        <f t="shared" si="2"/>
        <v>10000000</v>
      </c>
      <c r="N38" s="9">
        <v>0.25</v>
      </c>
    </row>
    <row r="39" spans="1:14">
      <c r="A39" s="16">
        <v>185</v>
      </c>
      <c r="B39" s="7" t="s">
        <v>46</v>
      </c>
      <c r="C39" s="8">
        <v>20000000</v>
      </c>
      <c r="D39" s="13"/>
      <c r="E39" s="9">
        <v>5.1999999999999998E-3</v>
      </c>
      <c r="F39" s="8">
        <v>20000000</v>
      </c>
      <c r="G39" s="9">
        <v>5.1999999999999998E-3</v>
      </c>
      <c r="H39" s="8">
        <f t="shared" si="0"/>
        <v>10000000</v>
      </c>
      <c r="I39" s="8">
        <v>10000000</v>
      </c>
      <c r="J39" s="8"/>
      <c r="K39" s="9">
        <v>0.5</v>
      </c>
      <c r="L39" s="8">
        <f t="shared" si="1"/>
        <v>10000000</v>
      </c>
      <c r="M39" s="8">
        <f t="shared" si="2"/>
        <v>10000000</v>
      </c>
      <c r="N39" s="9">
        <v>0.5</v>
      </c>
    </row>
    <row r="40" spans="1:14">
      <c r="A40" s="16">
        <v>186</v>
      </c>
      <c r="B40" s="7" t="s">
        <v>47</v>
      </c>
      <c r="C40" s="8">
        <v>25000000</v>
      </c>
      <c r="D40" s="13"/>
      <c r="E40" s="9">
        <v>6.4999999999999997E-3</v>
      </c>
      <c r="F40" s="8">
        <v>25000000</v>
      </c>
      <c r="G40" s="9">
        <v>6.4999999999999997E-3</v>
      </c>
      <c r="H40" s="8">
        <f t="shared" si="0"/>
        <v>10000000</v>
      </c>
      <c r="I40" s="8">
        <v>10000000</v>
      </c>
      <c r="J40" s="8"/>
      <c r="K40" s="9">
        <v>0.4</v>
      </c>
      <c r="L40" s="8">
        <f t="shared" si="1"/>
        <v>10000000</v>
      </c>
      <c r="M40" s="8">
        <f t="shared" si="2"/>
        <v>15000000</v>
      </c>
      <c r="N40" s="9">
        <v>0.6</v>
      </c>
    </row>
    <row r="41" spans="1:14">
      <c r="A41" s="16">
        <v>187</v>
      </c>
      <c r="B41" s="7" t="s">
        <v>48</v>
      </c>
      <c r="C41" s="8">
        <v>25000000</v>
      </c>
      <c r="D41" s="17">
        <v>-25000000</v>
      </c>
      <c r="E41" s="9">
        <v>6.4999999999999997E-3</v>
      </c>
      <c r="F41" s="8">
        <v>0</v>
      </c>
      <c r="G41" s="9">
        <v>6.4999999999999997E-3</v>
      </c>
      <c r="H41" s="8">
        <f t="shared" si="0"/>
        <v>0</v>
      </c>
      <c r="I41" s="8"/>
      <c r="J41" s="8">
        <v>0</v>
      </c>
      <c r="K41" s="9"/>
      <c r="L41" s="8">
        <f t="shared" si="1"/>
        <v>0</v>
      </c>
      <c r="M41" s="8">
        <f t="shared" si="2"/>
        <v>0</v>
      </c>
      <c r="N41" s="9"/>
    </row>
    <row r="42" spans="1:14" ht="15.75">
      <c r="A42" s="14">
        <v>91</v>
      </c>
      <c r="B42" s="11" t="s">
        <v>49</v>
      </c>
      <c r="C42" s="15">
        <v>110000000</v>
      </c>
      <c r="D42" s="17"/>
      <c r="E42" s="9"/>
      <c r="F42" s="15">
        <f>SUM(F38:F41)</f>
        <v>85000000</v>
      </c>
      <c r="G42" s="9" t="e">
        <v>#DIV/0!</v>
      </c>
      <c r="H42" s="8">
        <f t="shared" si="0"/>
        <v>85000000</v>
      </c>
      <c r="I42" s="8"/>
      <c r="J42" s="8"/>
      <c r="K42" s="9">
        <v>0</v>
      </c>
      <c r="L42" s="8">
        <f t="shared" si="1"/>
        <v>0</v>
      </c>
      <c r="M42" s="8"/>
      <c r="N42" s="9">
        <v>0</v>
      </c>
    </row>
    <row r="43" spans="1:14">
      <c r="A43" s="16">
        <v>188</v>
      </c>
      <c r="B43" s="7" t="s">
        <v>50</v>
      </c>
      <c r="C43" s="8">
        <v>15225000</v>
      </c>
      <c r="D43" s="13"/>
      <c r="E43" s="9">
        <v>4.0000000000000001E-3</v>
      </c>
      <c r="F43" s="8">
        <v>15225000</v>
      </c>
      <c r="G43" s="9">
        <v>4.0000000000000001E-3</v>
      </c>
      <c r="H43" s="8">
        <f t="shared" si="0"/>
        <v>15225000</v>
      </c>
      <c r="I43" s="8"/>
      <c r="J43" s="8">
        <v>15225000</v>
      </c>
      <c r="K43" s="9"/>
      <c r="L43" s="8">
        <f t="shared" si="1"/>
        <v>15225000</v>
      </c>
      <c r="M43" s="8">
        <f t="shared" si="2"/>
        <v>0</v>
      </c>
      <c r="N43" s="9"/>
    </row>
    <row r="44" spans="1:14">
      <c r="A44" s="16">
        <v>189</v>
      </c>
      <c r="B44" s="7" t="s">
        <v>51</v>
      </c>
      <c r="C44" s="8">
        <v>8120000</v>
      </c>
      <c r="D44" s="17"/>
      <c r="E44" s="9">
        <v>2.0999999999999999E-3</v>
      </c>
      <c r="F44" s="8">
        <v>8120000</v>
      </c>
      <c r="G44" s="9">
        <v>2.0999999999999999E-3</v>
      </c>
      <c r="H44" s="8">
        <f t="shared" si="0"/>
        <v>8120000</v>
      </c>
      <c r="I44" s="8">
        <v>4000000</v>
      </c>
      <c r="J44" s="8">
        <v>4120000</v>
      </c>
      <c r="K44" s="9">
        <v>1</v>
      </c>
      <c r="L44" s="8">
        <f t="shared" si="1"/>
        <v>8120000</v>
      </c>
      <c r="M44" s="8">
        <f t="shared" si="2"/>
        <v>0</v>
      </c>
      <c r="N44" s="9">
        <v>0</v>
      </c>
    </row>
    <row r="45" spans="1:14">
      <c r="A45" s="16">
        <v>190</v>
      </c>
      <c r="B45" s="7" t="s">
        <v>52</v>
      </c>
      <c r="C45" s="8">
        <v>18270000</v>
      </c>
      <c r="D45" s="13"/>
      <c r="E45" s="9">
        <v>4.7999999999999996E-3</v>
      </c>
      <c r="F45" s="8">
        <v>18270000</v>
      </c>
      <c r="G45" s="9">
        <v>4.7999999999999996E-3</v>
      </c>
      <c r="H45" s="8">
        <f t="shared" si="0"/>
        <v>0</v>
      </c>
      <c r="I45" s="8"/>
      <c r="J45" s="8">
        <v>0</v>
      </c>
      <c r="K45" s="9"/>
      <c r="L45" s="8">
        <f t="shared" si="1"/>
        <v>0</v>
      </c>
      <c r="M45" s="8">
        <f t="shared" si="2"/>
        <v>18270000</v>
      </c>
      <c r="N45" s="9">
        <v>1</v>
      </c>
    </row>
    <row r="46" spans="1:14">
      <c r="A46" s="16">
        <v>191</v>
      </c>
      <c r="B46" s="7" t="s">
        <v>53</v>
      </c>
      <c r="C46" s="8">
        <v>40600000</v>
      </c>
      <c r="D46" s="17"/>
      <c r="E46" s="9">
        <v>1.06E-2</v>
      </c>
      <c r="F46" s="8">
        <v>40600000</v>
      </c>
      <c r="G46" s="9">
        <v>1.06E-2</v>
      </c>
      <c r="H46" s="8">
        <f t="shared" si="0"/>
        <v>40600000</v>
      </c>
      <c r="I46" s="8">
        <v>1824415</v>
      </c>
      <c r="J46" s="8">
        <v>38775585</v>
      </c>
      <c r="K46" s="9"/>
      <c r="L46" s="8">
        <f t="shared" si="1"/>
        <v>40600000</v>
      </c>
      <c r="M46" s="8">
        <f t="shared" si="2"/>
        <v>0</v>
      </c>
      <c r="N46" s="9"/>
    </row>
    <row r="47" spans="1:14">
      <c r="A47" s="16">
        <v>192</v>
      </c>
      <c r="B47" s="7" t="s">
        <v>54</v>
      </c>
      <c r="C47" s="8">
        <v>15225000</v>
      </c>
      <c r="D47" s="13"/>
      <c r="E47" s="9">
        <v>4.0000000000000001E-3</v>
      </c>
      <c r="F47" s="8">
        <v>15225000</v>
      </c>
      <c r="G47" s="9">
        <v>4.0000000000000001E-3</v>
      </c>
      <c r="H47" s="8">
        <f t="shared" si="0"/>
        <v>6000000</v>
      </c>
      <c r="I47" s="8">
        <v>6000000</v>
      </c>
      <c r="J47" s="8"/>
      <c r="K47" s="9">
        <v>0.39410000000000001</v>
      </c>
      <c r="L47" s="8">
        <f t="shared" si="1"/>
        <v>6000000</v>
      </c>
      <c r="M47" s="8">
        <f t="shared" si="2"/>
        <v>9225000</v>
      </c>
      <c r="N47" s="9">
        <v>0.60589999999999999</v>
      </c>
    </row>
    <row r="48" spans="1:14">
      <c r="A48" s="16">
        <v>193</v>
      </c>
      <c r="B48" s="7" t="s">
        <v>55</v>
      </c>
      <c r="C48" s="8">
        <v>68775585</v>
      </c>
      <c r="D48" s="17"/>
      <c r="E48" s="9">
        <v>1.7899999999999999E-2</v>
      </c>
      <c r="F48" s="8">
        <v>68775585</v>
      </c>
      <c r="G48" s="9">
        <v>1.7899999999999999E-2</v>
      </c>
      <c r="H48" s="8">
        <f t="shared" si="0"/>
        <v>68775585</v>
      </c>
      <c r="I48" s="8">
        <v>48175585</v>
      </c>
      <c r="J48" s="8">
        <v>20600000</v>
      </c>
      <c r="K48" s="9"/>
      <c r="L48" s="8">
        <f t="shared" si="1"/>
        <v>68775585</v>
      </c>
      <c r="M48" s="8">
        <f t="shared" si="2"/>
        <v>0</v>
      </c>
      <c r="N48" s="9"/>
    </row>
    <row r="49" spans="1:14">
      <c r="A49" s="16">
        <v>194</v>
      </c>
      <c r="B49" s="7" t="s">
        <v>56</v>
      </c>
      <c r="C49" s="8">
        <v>10150000</v>
      </c>
      <c r="D49" s="8"/>
      <c r="E49" s="9">
        <v>2.5999999999999999E-3</v>
      </c>
      <c r="F49" s="8">
        <v>10150000</v>
      </c>
      <c r="G49" s="9">
        <v>2.5999999999999999E-3</v>
      </c>
      <c r="H49" s="8">
        <f t="shared" si="0"/>
        <v>8000000</v>
      </c>
      <c r="I49" s="8">
        <v>8000000</v>
      </c>
      <c r="J49" s="8"/>
      <c r="K49" s="9">
        <v>0.78820000000000001</v>
      </c>
      <c r="L49" s="8">
        <f t="shared" si="1"/>
        <v>8000000</v>
      </c>
      <c r="M49" s="8">
        <f t="shared" si="2"/>
        <v>2150000</v>
      </c>
      <c r="N49" s="9">
        <v>0.21179999999999999</v>
      </c>
    </row>
    <row r="50" spans="1:14">
      <c r="A50" s="16">
        <v>195</v>
      </c>
      <c r="B50" s="7" t="s">
        <v>57</v>
      </c>
      <c r="C50" s="8">
        <v>10150000</v>
      </c>
      <c r="D50" s="17"/>
      <c r="E50" s="9">
        <v>2.5999999999999999E-3</v>
      </c>
      <c r="F50" s="8">
        <v>10150000</v>
      </c>
      <c r="G50" s="9">
        <v>2.5999999999999999E-3</v>
      </c>
      <c r="H50" s="8">
        <f t="shared" si="0"/>
        <v>10150000</v>
      </c>
      <c r="I50" s="8"/>
      <c r="J50" s="8">
        <v>10150000</v>
      </c>
      <c r="K50" s="9"/>
      <c r="L50" s="8">
        <f t="shared" si="1"/>
        <v>10150000</v>
      </c>
      <c r="M50" s="8">
        <f t="shared" si="2"/>
        <v>0</v>
      </c>
      <c r="N50" s="37"/>
    </row>
    <row r="51" spans="1:14">
      <c r="A51" s="16">
        <v>196</v>
      </c>
      <c r="B51" s="7" t="s">
        <v>58</v>
      </c>
      <c r="C51" s="8">
        <v>363782975</v>
      </c>
      <c r="D51" s="17"/>
      <c r="E51" s="9">
        <v>9.4700000000000006E-2</v>
      </c>
      <c r="F51" s="8">
        <v>363782975</v>
      </c>
      <c r="G51" s="9">
        <v>9.4700000000000006E-2</v>
      </c>
      <c r="H51" s="8">
        <f t="shared" si="0"/>
        <v>363782975</v>
      </c>
      <c r="I51" s="8"/>
      <c r="J51" s="8">
        <f>109830839+50000000</f>
        <v>159830839</v>
      </c>
      <c r="K51" s="9">
        <v>1</v>
      </c>
      <c r="L51" s="8">
        <f t="shared" si="1"/>
        <v>159830839</v>
      </c>
      <c r="M51" s="8"/>
      <c r="N51" s="37">
        <v>0</v>
      </c>
    </row>
    <row r="52" spans="1:14">
      <c r="A52" s="18">
        <v>197</v>
      </c>
      <c r="B52" s="19" t="s">
        <v>59</v>
      </c>
      <c r="C52" s="20">
        <v>20600000</v>
      </c>
      <c r="D52" s="21"/>
      <c r="E52" s="22">
        <v>5.4000000000000003E-3</v>
      </c>
      <c r="F52" s="8">
        <v>20600000</v>
      </c>
      <c r="G52" s="22">
        <v>5.4000000000000003E-3</v>
      </c>
      <c r="H52" s="8">
        <f t="shared" si="0"/>
        <v>20600000</v>
      </c>
      <c r="I52" s="20">
        <v>10000000</v>
      </c>
      <c r="J52" s="20">
        <v>10600000</v>
      </c>
      <c r="K52" s="22"/>
      <c r="L52" s="8">
        <f t="shared" si="1"/>
        <v>20600000</v>
      </c>
      <c r="M52" s="8">
        <f t="shared" si="2"/>
        <v>0</v>
      </c>
      <c r="N52" s="22" t="s">
        <v>60</v>
      </c>
    </row>
    <row r="53" spans="1:14">
      <c r="A53" s="16">
        <v>198</v>
      </c>
      <c r="B53" s="7" t="s">
        <v>61</v>
      </c>
      <c r="C53" s="8">
        <v>20000000</v>
      </c>
      <c r="D53" s="13">
        <v>55900000</v>
      </c>
      <c r="E53" s="9">
        <v>5.1999999999999998E-3</v>
      </c>
      <c r="F53" s="8">
        <v>75900000</v>
      </c>
      <c r="G53" s="9">
        <v>5.1999999999999998E-3</v>
      </c>
      <c r="H53" s="8">
        <f t="shared" si="0"/>
        <v>75900000</v>
      </c>
      <c r="I53" s="8"/>
      <c r="J53" s="8"/>
      <c r="K53" s="9">
        <v>0</v>
      </c>
      <c r="L53" s="8">
        <f t="shared" si="1"/>
        <v>0</v>
      </c>
      <c r="M53" s="8"/>
      <c r="N53" s="37" t="s">
        <v>60</v>
      </c>
    </row>
    <row r="54" spans="1:14" ht="15.75">
      <c r="A54" s="14">
        <v>92</v>
      </c>
      <c r="B54" s="11" t="s">
        <v>77</v>
      </c>
      <c r="C54" s="15">
        <v>590898560</v>
      </c>
      <c r="D54" s="23"/>
      <c r="E54" s="24"/>
      <c r="F54" s="15">
        <f>SUM(F43:F53)</f>
        <v>646798560</v>
      </c>
      <c r="G54" s="24"/>
      <c r="H54" s="8">
        <f t="shared" si="0"/>
        <v>646798560</v>
      </c>
      <c r="I54" s="38"/>
      <c r="J54" s="38"/>
      <c r="K54" s="24"/>
      <c r="L54" s="8">
        <f t="shared" si="1"/>
        <v>0</v>
      </c>
      <c r="M54" s="8"/>
      <c r="N54" s="24"/>
    </row>
    <row r="55" spans="1:14">
      <c r="A55" s="16">
        <v>199</v>
      </c>
      <c r="B55" s="25" t="s">
        <v>56</v>
      </c>
      <c r="C55" s="26">
        <v>30900000</v>
      </c>
      <c r="D55" s="27">
        <v>-30900000</v>
      </c>
      <c r="E55" s="9">
        <v>8.0000000000000002E-3</v>
      </c>
      <c r="F55" s="26">
        <v>0</v>
      </c>
      <c r="G55" s="9">
        <v>8.0000000000000002E-3</v>
      </c>
      <c r="H55" s="8">
        <f t="shared" si="0"/>
        <v>0</v>
      </c>
      <c r="I55" s="27"/>
      <c r="J55" s="27"/>
      <c r="K55" s="27"/>
      <c r="L55" s="8">
        <f t="shared" si="1"/>
        <v>0</v>
      </c>
      <c r="M55" s="8">
        <f t="shared" si="2"/>
        <v>0</v>
      </c>
      <c r="N55" s="39" t="s">
        <v>60</v>
      </c>
    </row>
    <row r="56" spans="1:14">
      <c r="C56" s="28">
        <v>30900000</v>
      </c>
      <c r="F56" s="28">
        <v>30900000</v>
      </c>
      <c r="H56" s="8">
        <f t="shared" si="0"/>
        <v>30900000</v>
      </c>
      <c r="M56">
        <v>0</v>
      </c>
    </row>
    <row r="57" spans="1:14">
      <c r="B57" s="29" t="s">
        <v>62</v>
      </c>
      <c r="C57" s="30">
        <f>C8+C37</f>
        <v>3841892848</v>
      </c>
      <c r="D57">
        <v>0</v>
      </c>
      <c r="E57" s="31">
        <v>1</v>
      </c>
      <c r="F57" s="30">
        <f>F8+F37</f>
        <v>3841892848</v>
      </c>
      <c r="G57" s="32">
        <v>1</v>
      </c>
      <c r="H57" s="20">
        <f t="shared" si="0"/>
        <v>2882842076</v>
      </c>
      <c r="I57" s="30">
        <f>SUM(I9:I56)</f>
        <v>204409255</v>
      </c>
      <c r="J57" s="28">
        <f>SUM(J9:J56)</f>
        <v>978068418</v>
      </c>
      <c r="L57" s="30">
        <f>SUM(L9:L56)</f>
        <v>1182477673</v>
      </c>
      <c r="M57" s="30">
        <f>SUM(M9:M56)</f>
        <v>959050772</v>
      </c>
      <c r="N57" s="32">
        <v>0.67420000000000002</v>
      </c>
    </row>
    <row r="59" spans="1:14">
      <c r="A59" s="33"/>
      <c r="B59" s="33" t="s">
        <v>63</v>
      </c>
      <c r="C59" s="33"/>
      <c r="D59" s="33"/>
      <c r="E59" s="33"/>
      <c r="F59" s="33"/>
      <c r="G59" s="33" t="s">
        <v>64</v>
      </c>
      <c r="H59" s="33"/>
      <c r="I59" s="33"/>
      <c r="J59" s="33"/>
      <c r="K59" s="33"/>
      <c r="L59" s="33" t="s">
        <v>65</v>
      </c>
      <c r="M59" s="33"/>
      <c r="N59" s="33"/>
    </row>
    <row r="60" spans="1:14" ht="48.95" customHeight="1">
      <c r="A60" s="33"/>
      <c r="B60" s="74" t="s">
        <v>66</v>
      </c>
      <c r="C60" s="74"/>
      <c r="D60" s="33"/>
      <c r="E60" s="33"/>
      <c r="F60" s="33"/>
      <c r="G60" s="74" t="s">
        <v>67</v>
      </c>
      <c r="H60" s="74"/>
      <c r="I60" s="74"/>
      <c r="J60" s="33"/>
      <c r="K60" s="33"/>
      <c r="L60" s="74" t="s">
        <v>68</v>
      </c>
      <c r="M60" s="74"/>
      <c r="N60" s="33"/>
    </row>
    <row r="61" spans="1:14" hidden="1">
      <c r="A61" s="79" t="s">
        <v>78</v>
      </c>
      <c r="B61" s="79"/>
      <c r="C61" s="79"/>
      <c r="D61" s="79"/>
      <c r="E61" s="79"/>
      <c r="F61" s="79"/>
      <c r="G61" s="79"/>
      <c r="H61" s="79"/>
      <c r="I61" s="79"/>
      <c r="J61" s="79"/>
      <c r="K61" s="79"/>
      <c r="L61" s="79"/>
      <c r="M61" s="79"/>
      <c r="N61" s="79"/>
    </row>
    <row r="62" spans="1:14" hidden="1">
      <c r="A62" s="33"/>
      <c r="B62" s="33"/>
      <c r="C62" s="33"/>
      <c r="D62" s="33"/>
      <c r="E62" s="33"/>
      <c r="F62" s="33"/>
      <c r="G62" s="33"/>
      <c r="H62" s="33"/>
      <c r="I62" s="33"/>
      <c r="J62" s="33"/>
      <c r="K62" s="33"/>
      <c r="L62" s="33"/>
      <c r="M62" s="33"/>
      <c r="N62" s="33"/>
    </row>
    <row r="63" spans="1:14" hidden="1"/>
    <row r="64" spans="1:14" hidden="1"/>
    <row r="65" spans="1:14" hidden="1"/>
    <row r="66" spans="1:14" hidden="1"/>
    <row r="67" spans="1:14" hidden="1"/>
    <row r="68" spans="1:14" hidden="1"/>
    <row r="69" spans="1:14" hidden="1"/>
    <row r="70" spans="1:14" hidden="1"/>
    <row r="71" spans="1:14" hidden="1"/>
    <row r="72" spans="1:14" hidden="1"/>
    <row r="73" spans="1:14" hidden="1"/>
    <row r="74" spans="1:14" hidden="1"/>
    <row r="75" spans="1:14" hidden="1"/>
    <row r="76" spans="1:14">
      <c r="A76" s="80" t="s">
        <v>79</v>
      </c>
      <c r="B76" s="80"/>
      <c r="C76" s="80"/>
      <c r="D76" s="80"/>
      <c r="E76" s="80"/>
      <c r="F76" s="80"/>
      <c r="G76" s="80"/>
      <c r="H76" s="80"/>
      <c r="I76" s="80"/>
      <c r="J76" s="80"/>
      <c r="K76" s="80"/>
      <c r="L76" s="80"/>
      <c r="M76" s="80"/>
      <c r="N76" s="80"/>
    </row>
    <row r="77" spans="1:14">
      <c r="A77" s="80"/>
      <c r="B77" s="80"/>
      <c r="C77" s="80"/>
      <c r="D77" s="80"/>
      <c r="E77" s="80"/>
      <c r="F77" s="80"/>
      <c r="G77" s="80"/>
      <c r="H77" s="80"/>
      <c r="I77" s="80"/>
      <c r="J77" s="80"/>
      <c r="K77" s="80"/>
      <c r="L77" s="80"/>
      <c r="M77" s="80"/>
      <c r="N77" s="80"/>
    </row>
    <row r="78" spans="1:14">
      <c r="A78" s="80"/>
      <c r="B78" s="80"/>
      <c r="C78" s="80"/>
      <c r="D78" s="80"/>
      <c r="E78" s="80"/>
      <c r="F78" s="80"/>
      <c r="G78" s="80"/>
      <c r="H78" s="80"/>
      <c r="I78" s="80"/>
      <c r="J78" s="80"/>
      <c r="K78" s="80"/>
      <c r="L78" s="80"/>
      <c r="M78" s="80"/>
      <c r="N78" s="80"/>
    </row>
    <row r="79" spans="1:14">
      <c r="A79" s="80"/>
      <c r="B79" s="80"/>
      <c r="C79" s="80"/>
      <c r="D79" s="80"/>
      <c r="E79" s="80"/>
      <c r="F79" s="80"/>
      <c r="G79" s="80"/>
      <c r="H79" s="80"/>
      <c r="I79" s="80"/>
      <c r="J79" s="80"/>
      <c r="K79" s="80"/>
      <c r="L79" s="80"/>
      <c r="M79" s="80"/>
      <c r="N79" s="80"/>
    </row>
    <row r="80" spans="1:14">
      <c r="A80" s="80"/>
      <c r="B80" s="80"/>
      <c r="C80" s="80"/>
      <c r="D80" s="80"/>
      <c r="E80" s="80"/>
      <c r="F80" s="80"/>
      <c r="G80" s="80"/>
      <c r="H80" s="80"/>
      <c r="I80" s="80"/>
      <c r="J80" s="80"/>
      <c r="K80" s="80"/>
      <c r="L80" s="80"/>
      <c r="M80" s="80"/>
      <c r="N80" s="80"/>
    </row>
    <row r="81" spans="1:14">
      <c r="A81" s="80"/>
      <c r="B81" s="80"/>
      <c r="C81" s="80"/>
      <c r="D81" s="80"/>
      <c r="E81" s="80"/>
      <c r="F81" s="80"/>
      <c r="G81" s="80"/>
      <c r="H81" s="80"/>
      <c r="I81" s="80"/>
      <c r="J81" s="80"/>
      <c r="K81" s="80"/>
      <c r="L81" s="80"/>
      <c r="M81" s="80"/>
      <c r="N81" s="80"/>
    </row>
    <row r="82" spans="1:14">
      <c r="A82" s="80"/>
      <c r="B82" s="80"/>
      <c r="C82" s="80"/>
      <c r="D82" s="80"/>
      <c r="E82" s="80"/>
      <c r="F82" s="80"/>
      <c r="G82" s="80"/>
      <c r="H82" s="80"/>
      <c r="I82" s="80"/>
      <c r="J82" s="80"/>
      <c r="K82" s="80"/>
      <c r="L82" s="80"/>
      <c r="M82" s="80"/>
      <c r="N82" s="80"/>
    </row>
    <row r="83" spans="1:14">
      <c r="A83" s="80"/>
      <c r="B83" s="80"/>
      <c r="C83" s="80"/>
      <c r="D83" s="80"/>
      <c r="E83" s="80"/>
      <c r="F83" s="80"/>
      <c r="G83" s="80"/>
      <c r="H83" s="80"/>
      <c r="I83" s="80"/>
      <c r="J83" s="80"/>
      <c r="K83" s="80"/>
      <c r="L83" s="80"/>
      <c r="M83" s="80"/>
      <c r="N83" s="80"/>
    </row>
    <row r="84" spans="1:14">
      <c r="A84" s="40"/>
      <c r="B84" s="40"/>
      <c r="C84" s="40"/>
      <c r="D84" s="40"/>
      <c r="E84" s="40"/>
      <c r="F84" s="40"/>
      <c r="G84" s="40"/>
      <c r="H84" s="40"/>
      <c r="I84" s="40"/>
      <c r="J84" s="40"/>
      <c r="K84" s="40"/>
      <c r="L84" s="40"/>
      <c r="M84" s="40"/>
      <c r="N84" s="40"/>
    </row>
  </sheetData>
  <mergeCells count="7">
    <mergeCell ref="A61:N61"/>
    <mergeCell ref="A76:N83"/>
    <mergeCell ref="B1:N1"/>
    <mergeCell ref="B2:N2"/>
    <mergeCell ref="B60:C60"/>
    <mergeCell ref="G60:I60"/>
    <mergeCell ref="L60:M60"/>
  </mergeCells>
  <pageMargins left="0.7" right="0.7" top="0.75" bottom="0.75" header="0.3" footer="0.3"/>
  <pageSetup paperSize="5" orientation="landscape"/>
</worksheet>
</file>

<file path=xl/worksheets/sheet5.xml><?xml version="1.0" encoding="utf-8"?>
<worksheet xmlns="http://schemas.openxmlformats.org/spreadsheetml/2006/main" xmlns:r="http://schemas.openxmlformats.org/officeDocument/2006/relationships">
  <dimension ref="A1:N83"/>
  <sheetViews>
    <sheetView workbookViewId="0">
      <selection activeCell="D57" sqref="D57"/>
    </sheetView>
  </sheetViews>
  <sheetFormatPr baseColWidth="10" defaultRowHeight="15"/>
  <cols>
    <col min="1" max="1" width="10.140625" customWidth="1"/>
    <col min="2" max="2" width="26.85546875" customWidth="1"/>
    <col min="3" max="3" width="13" customWidth="1"/>
    <col min="6" max="6" width="13.5703125" customWidth="1"/>
    <col min="10" max="10" width="13.28515625" customWidth="1"/>
    <col min="12" max="12" width="12.7109375" customWidth="1"/>
  </cols>
  <sheetData>
    <row r="1" spans="1:14">
      <c r="B1" s="75" t="s">
        <v>0</v>
      </c>
      <c r="C1" s="75"/>
      <c r="D1" s="75"/>
      <c r="E1" s="75"/>
      <c r="F1" s="75"/>
      <c r="G1" s="75"/>
      <c r="H1" s="75"/>
      <c r="I1" s="75"/>
      <c r="J1" s="75"/>
      <c r="K1" s="75"/>
      <c r="L1" s="75"/>
      <c r="M1" s="75"/>
      <c r="N1" s="75"/>
    </row>
    <row r="2" spans="1:14">
      <c r="B2" s="76" t="s">
        <v>80</v>
      </c>
      <c r="C2" s="76"/>
      <c r="D2" s="76"/>
      <c r="E2" s="76"/>
      <c r="F2" s="76"/>
      <c r="G2" s="76"/>
      <c r="H2" s="76"/>
      <c r="I2" s="76"/>
      <c r="J2" s="76"/>
      <c r="K2" s="76"/>
      <c r="L2" s="76"/>
      <c r="M2" s="76"/>
      <c r="N2" s="76"/>
    </row>
    <row r="3" spans="1:14">
      <c r="A3" s="1"/>
      <c r="B3" s="2" t="s">
        <v>0</v>
      </c>
      <c r="C3" s="2"/>
      <c r="D3" s="2"/>
      <c r="E3" s="2"/>
      <c r="F3" s="2"/>
      <c r="G3" s="2"/>
      <c r="H3" s="3"/>
      <c r="I3" s="2"/>
      <c r="J3" s="34"/>
      <c r="K3" s="34"/>
      <c r="L3" s="34"/>
      <c r="M3" s="34"/>
      <c r="N3" s="2"/>
    </row>
    <row r="4" spans="1:14">
      <c r="A4" s="4"/>
      <c r="B4" s="2" t="s">
        <v>73</v>
      </c>
      <c r="C4" s="2"/>
      <c r="D4" s="2"/>
      <c r="E4" s="2"/>
      <c r="F4" s="2"/>
      <c r="G4" s="2"/>
      <c r="H4" s="3"/>
      <c r="I4" s="2"/>
      <c r="J4" s="34"/>
      <c r="K4" s="34"/>
      <c r="L4" s="34"/>
      <c r="M4" s="34"/>
      <c r="N4" s="2"/>
    </row>
    <row r="5" spans="1:14" ht="25.5">
      <c r="A5" s="4" t="s">
        <v>2</v>
      </c>
      <c r="B5" s="2" t="s">
        <v>3</v>
      </c>
      <c r="C5" s="2" t="s">
        <v>4</v>
      </c>
      <c r="D5" s="2" t="s">
        <v>5</v>
      </c>
      <c r="E5" s="2" t="s">
        <v>6</v>
      </c>
      <c r="F5" s="2" t="s">
        <v>7</v>
      </c>
      <c r="G5" s="2" t="s">
        <v>6</v>
      </c>
      <c r="H5" s="3" t="s">
        <v>8</v>
      </c>
      <c r="I5" s="2" t="s">
        <v>71</v>
      </c>
      <c r="J5" s="34" t="s">
        <v>10</v>
      </c>
      <c r="K5" s="34" t="s">
        <v>6</v>
      </c>
      <c r="L5" s="34" t="s">
        <v>11</v>
      </c>
      <c r="M5" s="34" t="s">
        <v>12</v>
      </c>
      <c r="N5" s="2" t="s">
        <v>6</v>
      </c>
    </row>
    <row r="6" spans="1:14">
      <c r="A6" s="4">
        <v>3</v>
      </c>
      <c r="B6" s="2" t="s">
        <v>13</v>
      </c>
      <c r="C6" s="5"/>
      <c r="D6" s="5"/>
      <c r="E6" s="2"/>
      <c r="F6" s="5"/>
      <c r="G6" s="2"/>
      <c r="H6" s="3"/>
      <c r="I6" s="2"/>
      <c r="J6" s="34"/>
      <c r="K6" s="34"/>
      <c r="L6" s="34"/>
      <c r="M6" s="34"/>
      <c r="N6" s="2"/>
    </row>
    <row r="7" spans="1:14">
      <c r="A7" s="6">
        <v>27</v>
      </c>
      <c r="B7" s="7" t="s">
        <v>14</v>
      </c>
      <c r="C7" s="8"/>
      <c r="D7" s="8"/>
      <c r="E7" s="9"/>
      <c r="F7" s="8"/>
      <c r="G7" s="9"/>
      <c r="H7" s="8"/>
      <c r="I7" s="8"/>
      <c r="J7" s="17"/>
      <c r="K7" s="9"/>
      <c r="L7" s="8"/>
      <c r="M7" s="8"/>
      <c r="N7" s="9"/>
    </row>
    <row r="8" spans="1:14" ht="15.75">
      <c r="A8" s="10">
        <v>20</v>
      </c>
      <c r="B8" s="11" t="s">
        <v>15</v>
      </c>
      <c r="C8" s="12">
        <f>C19+C24+C36</f>
        <v>3110094288</v>
      </c>
      <c r="D8" s="8" t="s">
        <v>76</v>
      </c>
      <c r="E8" s="9"/>
      <c r="F8" s="8">
        <v>3110094288</v>
      </c>
      <c r="G8" s="9"/>
      <c r="H8" s="8"/>
      <c r="I8" s="8"/>
      <c r="J8" s="17"/>
      <c r="K8" s="9"/>
      <c r="L8" s="8"/>
      <c r="M8" s="8"/>
      <c r="N8" s="9"/>
    </row>
    <row r="9" spans="1:14">
      <c r="A9" s="6">
        <v>159</v>
      </c>
      <c r="B9" s="7" t="s">
        <v>16</v>
      </c>
      <c r="C9" s="8">
        <v>545218835</v>
      </c>
      <c r="D9" s="8">
        <v>6494363</v>
      </c>
      <c r="E9" s="9">
        <v>0.1419</v>
      </c>
      <c r="F9" s="8">
        <v>551713198</v>
      </c>
      <c r="G9" s="9">
        <v>0.1419</v>
      </c>
      <c r="H9" s="8">
        <f>F9-M9</f>
        <v>216504086</v>
      </c>
      <c r="I9" s="8">
        <v>0</v>
      </c>
      <c r="J9" s="8">
        <f>18414867+19053909+19168843+19168843+22702014+21409245+22184907+21755982+22260532+6820257+23564687</f>
        <v>216504086</v>
      </c>
      <c r="K9" s="9">
        <v>0.21740000000000001</v>
      </c>
      <c r="L9" s="8">
        <f>J9</f>
        <v>216504086</v>
      </c>
      <c r="M9" s="8">
        <f>F9-L9</f>
        <v>335209112</v>
      </c>
      <c r="N9" s="9">
        <v>0.78259999999999996</v>
      </c>
    </row>
    <row r="10" spans="1:14">
      <c r="A10" s="6">
        <v>160</v>
      </c>
      <c r="B10" s="7" t="s">
        <v>17</v>
      </c>
      <c r="C10" s="8">
        <v>40000000</v>
      </c>
      <c r="D10" s="8"/>
      <c r="E10" s="9">
        <v>1.04E-2</v>
      </c>
      <c r="F10" s="8">
        <v>40000000</v>
      </c>
      <c r="G10" s="9">
        <v>1.04E-2</v>
      </c>
      <c r="H10" s="8">
        <f t="shared" ref="H10:H57" si="0">F10-M10</f>
        <v>13167959</v>
      </c>
      <c r="I10" s="8"/>
      <c r="J10" s="8">
        <f>3865197+3340525+3219549+1687093+126138+447394+482063</f>
        <v>13167959</v>
      </c>
      <c r="K10" s="9">
        <v>0.2606</v>
      </c>
      <c r="L10" s="8">
        <f t="shared" ref="L10:L55" si="1">I10+J10</f>
        <v>13167959</v>
      </c>
      <c r="M10" s="8">
        <f t="shared" ref="M10:M55" si="2">F10-L10</f>
        <v>26832041</v>
      </c>
      <c r="N10" s="9">
        <v>0.73939999999999995</v>
      </c>
    </row>
    <row r="11" spans="1:14">
      <c r="A11" s="6">
        <v>161</v>
      </c>
      <c r="B11" s="7" t="s">
        <v>18</v>
      </c>
      <c r="C11" s="8">
        <v>22406254</v>
      </c>
      <c r="D11" s="8">
        <v>1500000</v>
      </c>
      <c r="E11" s="9">
        <v>5.7999999999999996E-3</v>
      </c>
      <c r="F11" s="8">
        <v>23906254</v>
      </c>
      <c r="G11" s="9">
        <v>5.7999999999999996E-3</v>
      </c>
      <c r="H11" s="8">
        <f t="shared" si="0"/>
        <v>3689768</v>
      </c>
      <c r="I11" s="8"/>
      <c r="J11" s="8">
        <v>3689768</v>
      </c>
      <c r="K11" s="9">
        <v>0.15429999999999999</v>
      </c>
      <c r="L11" s="8">
        <f t="shared" si="1"/>
        <v>3689768</v>
      </c>
      <c r="M11" s="8">
        <f t="shared" si="2"/>
        <v>20216486</v>
      </c>
      <c r="N11" s="9">
        <v>0.84570000000000001</v>
      </c>
    </row>
    <row r="12" spans="1:14">
      <c r="A12" s="6">
        <v>162</v>
      </c>
      <c r="B12" s="7" t="s">
        <v>19</v>
      </c>
      <c r="C12" s="8">
        <v>49273011</v>
      </c>
      <c r="D12" s="13">
        <v>2000000</v>
      </c>
      <c r="E12" s="9">
        <v>1.2800000000000001E-2</v>
      </c>
      <c r="F12" s="8">
        <v>51273011</v>
      </c>
      <c r="G12" s="9">
        <v>1.2800000000000001E-2</v>
      </c>
      <c r="H12" s="8">
        <f t="shared" si="0"/>
        <v>602375</v>
      </c>
      <c r="I12" s="8"/>
      <c r="J12" s="8">
        <v>602375</v>
      </c>
      <c r="K12" s="9">
        <v>1.17E-2</v>
      </c>
      <c r="L12" s="8">
        <f t="shared" si="1"/>
        <v>602375</v>
      </c>
      <c r="M12" s="8">
        <f t="shared" si="2"/>
        <v>50670636</v>
      </c>
      <c r="N12" s="9">
        <v>0.98829999999999996</v>
      </c>
    </row>
    <row r="13" spans="1:14">
      <c r="A13" s="6">
        <v>163</v>
      </c>
      <c r="B13" s="7" t="s">
        <v>20</v>
      </c>
      <c r="C13" s="8">
        <v>23651045</v>
      </c>
      <c r="D13" s="8"/>
      <c r="E13" s="9">
        <v>6.1999999999999998E-3</v>
      </c>
      <c r="F13" s="8">
        <v>23651045</v>
      </c>
      <c r="G13" s="9">
        <v>6.1999999999999998E-3</v>
      </c>
      <c r="H13" s="8">
        <f t="shared" si="0"/>
        <v>9704620</v>
      </c>
      <c r="I13" s="8"/>
      <c r="J13" s="8">
        <f>6168252+1385912+1014192+85074+1051190</f>
        <v>9704620</v>
      </c>
      <c r="K13" s="9">
        <v>0.31940000000000002</v>
      </c>
      <c r="L13" s="8">
        <f t="shared" si="1"/>
        <v>9704620</v>
      </c>
      <c r="M13" s="8">
        <f t="shared" si="2"/>
        <v>13946425</v>
      </c>
      <c r="N13" s="9">
        <v>0.68059999999999998</v>
      </c>
    </row>
    <row r="14" spans="1:14">
      <c r="A14" s="6">
        <v>164</v>
      </c>
      <c r="B14" s="7" t="s">
        <v>21</v>
      </c>
      <c r="C14" s="8">
        <v>100000000</v>
      </c>
      <c r="D14" s="8"/>
      <c r="E14" s="9">
        <v>2.5999999999999999E-2</v>
      </c>
      <c r="F14" s="8">
        <v>100000000</v>
      </c>
      <c r="G14" s="9">
        <v>2.5999999999999999E-2</v>
      </c>
      <c r="H14" s="8">
        <f t="shared" si="0"/>
        <v>7151512</v>
      </c>
      <c r="I14" s="8"/>
      <c r="J14" s="8">
        <f>453732+197780+6500000</f>
        <v>7151512</v>
      </c>
      <c r="K14" s="9">
        <v>7.1499999999999994E-2</v>
      </c>
      <c r="L14" s="8">
        <f t="shared" si="1"/>
        <v>7151512</v>
      </c>
      <c r="M14" s="8">
        <f t="shared" si="2"/>
        <v>92848488</v>
      </c>
      <c r="N14" s="9">
        <v>0.92849999999999999</v>
      </c>
    </row>
    <row r="15" spans="1:14">
      <c r="A15" s="6">
        <v>165</v>
      </c>
      <c r="B15" s="7" t="s">
        <v>22</v>
      </c>
      <c r="C15" s="8">
        <v>36264936</v>
      </c>
      <c r="D15" s="13">
        <v>3500000</v>
      </c>
      <c r="E15" s="9">
        <v>9.4000000000000004E-3</v>
      </c>
      <c r="F15" s="8">
        <v>39764936</v>
      </c>
      <c r="G15" s="9">
        <v>9.4000000000000004E-3</v>
      </c>
      <c r="H15" s="8">
        <f t="shared" si="0"/>
        <v>11425005</v>
      </c>
      <c r="I15" s="8"/>
      <c r="J15" s="8">
        <f>6168252+2032671+1487482+124776+1611824</f>
        <v>11425005</v>
      </c>
      <c r="K15" s="9">
        <v>0.20619999999999999</v>
      </c>
      <c r="L15" s="8">
        <f t="shared" si="1"/>
        <v>11425005</v>
      </c>
      <c r="M15" s="8">
        <f t="shared" si="2"/>
        <v>28339931</v>
      </c>
      <c r="N15" s="9">
        <v>0.79379999999999995</v>
      </c>
    </row>
    <row r="16" spans="1:14">
      <c r="A16" s="6">
        <v>166</v>
      </c>
      <c r="B16" s="7" t="s">
        <v>23</v>
      </c>
      <c r="C16" s="8">
        <v>2987500</v>
      </c>
      <c r="D16" s="8">
        <v>200000</v>
      </c>
      <c r="E16" s="9">
        <v>8.0000000000000004E-4</v>
      </c>
      <c r="F16" s="8">
        <v>3187500</v>
      </c>
      <c r="G16" s="9">
        <v>8.0000000000000004E-4</v>
      </c>
      <c r="H16" s="8">
        <f t="shared" si="0"/>
        <v>1227185</v>
      </c>
      <c r="I16" s="8"/>
      <c r="J16" s="8">
        <f>500072+286332+172369+126138+11343+130931</f>
        <v>1227185</v>
      </c>
      <c r="K16" s="9">
        <v>0.30080000000000001</v>
      </c>
      <c r="L16" s="8">
        <f t="shared" si="1"/>
        <v>1227185</v>
      </c>
      <c r="M16" s="8">
        <f t="shared" si="2"/>
        <v>1960315</v>
      </c>
      <c r="N16" s="9">
        <v>0.69920000000000004</v>
      </c>
    </row>
    <row r="17" spans="1:14">
      <c r="A17" s="6">
        <v>167</v>
      </c>
      <c r="B17" s="7" t="s">
        <v>24</v>
      </c>
      <c r="C17" s="8">
        <v>100000000</v>
      </c>
      <c r="D17" s="8">
        <v>-12600000</v>
      </c>
      <c r="E17" s="9">
        <v>2.5999999999999999E-2</v>
      </c>
      <c r="F17" s="8">
        <v>87400000</v>
      </c>
      <c r="G17" s="9">
        <v>2.5999999999999999E-2</v>
      </c>
      <c r="H17" s="8">
        <f t="shared" si="0"/>
        <v>0</v>
      </c>
      <c r="I17" s="8"/>
      <c r="J17" s="8">
        <v>0</v>
      </c>
      <c r="K17" s="9">
        <v>0</v>
      </c>
      <c r="L17" s="8">
        <f t="shared" si="1"/>
        <v>0</v>
      </c>
      <c r="M17" s="8">
        <f t="shared" si="2"/>
        <v>87400000</v>
      </c>
      <c r="N17" s="9">
        <v>0</v>
      </c>
    </row>
    <row r="18" spans="1:14">
      <c r="A18" s="6">
        <v>168</v>
      </c>
      <c r="B18" s="7" t="s">
        <v>25</v>
      </c>
      <c r="C18" s="8">
        <v>7468751</v>
      </c>
      <c r="D18" s="8">
        <v>8000000</v>
      </c>
      <c r="E18" s="9">
        <v>1.9E-3</v>
      </c>
      <c r="F18" s="8">
        <v>15468751</v>
      </c>
      <c r="G18" s="9">
        <v>1.9E-3</v>
      </c>
      <c r="H18" s="8">
        <f t="shared" si="0"/>
        <v>6442721</v>
      </c>
      <c r="I18" s="8"/>
      <c r="J18" s="8">
        <f>2625377+1143244+360000+904939+662222+59552+687387</f>
        <v>6442721</v>
      </c>
      <c r="K18" s="9">
        <v>0.32540000000000002</v>
      </c>
      <c r="L18" s="8">
        <f t="shared" si="1"/>
        <v>6442721</v>
      </c>
      <c r="M18" s="8">
        <f t="shared" si="2"/>
        <v>9026030</v>
      </c>
      <c r="N18" s="9">
        <v>0.67459999999999998</v>
      </c>
    </row>
    <row r="19" spans="1:14" ht="15.75">
      <c r="A19" s="14">
        <v>88</v>
      </c>
      <c r="B19" s="11" t="s">
        <v>26</v>
      </c>
      <c r="C19" s="12">
        <v>927270332</v>
      </c>
      <c r="D19" s="13"/>
      <c r="E19" s="9">
        <v>0.2414</v>
      </c>
      <c r="F19" s="15">
        <f>SUM(F9:F18)</f>
        <v>936364695</v>
      </c>
      <c r="G19" s="9">
        <v>0.2414</v>
      </c>
      <c r="H19" s="8">
        <f t="shared" si="0"/>
        <v>936364695</v>
      </c>
      <c r="I19" s="8"/>
      <c r="J19" s="8"/>
      <c r="K19" s="9">
        <v>0</v>
      </c>
      <c r="L19" s="8">
        <f t="shared" si="1"/>
        <v>0</v>
      </c>
      <c r="M19" s="8"/>
      <c r="N19" s="9">
        <v>0</v>
      </c>
    </row>
    <row r="20" spans="1:14">
      <c r="A20" s="16">
        <v>169</v>
      </c>
      <c r="B20" s="7" t="s">
        <v>27</v>
      </c>
      <c r="C20" s="8">
        <v>1580048837</v>
      </c>
      <c r="D20" s="8"/>
      <c r="E20" s="9">
        <v>0.4113</v>
      </c>
      <c r="F20" s="8">
        <v>1580048837</v>
      </c>
      <c r="G20" s="9">
        <v>0.4113</v>
      </c>
      <c r="H20" s="8">
        <f t="shared" si="0"/>
        <v>1580048837</v>
      </c>
      <c r="I20" s="8">
        <v>18232325</v>
      </c>
      <c r="J20" s="17">
        <f>207921275+94987193+111620895-18232325+173626120</f>
        <v>569923158</v>
      </c>
      <c r="K20" s="9">
        <v>0.26240000000000002</v>
      </c>
      <c r="L20" s="8">
        <f t="shared" si="1"/>
        <v>588155483</v>
      </c>
      <c r="M20" s="8"/>
      <c r="N20" s="9">
        <v>0.73760000000000003</v>
      </c>
    </row>
    <row r="21" spans="1:14">
      <c r="A21" s="16">
        <v>170</v>
      </c>
      <c r="B21" s="7" t="s">
        <v>28</v>
      </c>
      <c r="C21" s="8">
        <v>6494363</v>
      </c>
      <c r="D21" s="13">
        <v>-6494363</v>
      </c>
      <c r="E21" s="9">
        <v>1.6999999999999999E-3</v>
      </c>
      <c r="F21" s="8">
        <v>0</v>
      </c>
      <c r="G21" s="9">
        <v>1.6999999999999999E-3</v>
      </c>
      <c r="H21" s="8">
        <f t="shared" si="0"/>
        <v>0</v>
      </c>
      <c r="I21" s="8"/>
      <c r="J21" s="8">
        <v>0</v>
      </c>
      <c r="K21" s="9">
        <v>0</v>
      </c>
      <c r="L21" s="8">
        <f t="shared" si="1"/>
        <v>0</v>
      </c>
      <c r="M21" s="8">
        <f t="shared" si="2"/>
        <v>0</v>
      </c>
      <c r="N21" s="9">
        <v>0</v>
      </c>
    </row>
    <row r="22" spans="1:14">
      <c r="A22" s="16">
        <v>171</v>
      </c>
      <c r="B22" s="7" t="s">
        <v>29</v>
      </c>
      <c r="C22" s="8">
        <v>362100000</v>
      </c>
      <c r="D22" s="8"/>
      <c r="E22" s="9">
        <v>9.4299999999999995E-2</v>
      </c>
      <c r="F22" s="8">
        <v>362100000</v>
      </c>
      <c r="G22" s="9">
        <v>9.4299999999999995E-2</v>
      </c>
      <c r="H22" s="8">
        <f t="shared" si="0"/>
        <v>362100000</v>
      </c>
      <c r="I22" s="8"/>
      <c r="J22" s="8">
        <f>5599520+27274438+37794119+39139130-2700000-38439130+41139130</f>
        <v>109807207</v>
      </c>
      <c r="K22" s="9">
        <v>0.156</v>
      </c>
      <c r="L22" s="8">
        <f t="shared" si="1"/>
        <v>109807207</v>
      </c>
      <c r="M22" s="8"/>
      <c r="N22" s="9">
        <v>0.84399999999999997</v>
      </c>
    </row>
    <row r="23" spans="1:14">
      <c r="A23" s="16">
        <v>172</v>
      </c>
      <c r="B23" s="7" t="s">
        <v>30</v>
      </c>
      <c r="C23" s="8">
        <v>20400000</v>
      </c>
      <c r="D23" s="8">
        <v>-20400000</v>
      </c>
      <c r="E23" s="9">
        <v>5.3E-3</v>
      </c>
      <c r="F23" s="8">
        <v>0</v>
      </c>
      <c r="G23" s="9">
        <v>5.3E-3</v>
      </c>
      <c r="H23" s="8">
        <f t="shared" si="0"/>
        <v>0</v>
      </c>
      <c r="I23" s="17"/>
      <c r="J23" s="17">
        <v>0</v>
      </c>
      <c r="K23" s="9" t="e">
        <v>#DIV/0!</v>
      </c>
      <c r="L23" s="8">
        <f t="shared" si="1"/>
        <v>0</v>
      </c>
      <c r="M23" s="8">
        <f t="shared" si="2"/>
        <v>0</v>
      </c>
      <c r="N23" s="9"/>
    </row>
    <row r="24" spans="1:14" ht="15.75">
      <c r="A24" s="14">
        <v>89</v>
      </c>
      <c r="B24" s="11" t="s">
        <v>31</v>
      </c>
      <c r="C24" s="15">
        <v>1969043200</v>
      </c>
      <c r="D24" s="8"/>
      <c r="E24" s="9">
        <v>0.51249999999999996</v>
      </c>
      <c r="F24" s="15">
        <f>SUM(F20:F23)</f>
        <v>1942148837</v>
      </c>
      <c r="G24" s="9">
        <v>0.51249999999999996</v>
      </c>
      <c r="H24" s="8">
        <f t="shared" si="0"/>
        <v>1942148837</v>
      </c>
      <c r="I24" s="8"/>
      <c r="J24" s="17"/>
      <c r="K24" s="9">
        <v>0</v>
      </c>
      <c r="L24" s="8">
        <f t="shared" si="1"/>
        <v>0</v>
      </c>
      <c r="M24" s="8"/>
      <c r="N24" s="9">
        <v>0</v>
      </c>
    </row>
    <row r="25" spans="1:14">
      <c r="A25" s="16">
        <v>173</v>
      </c>
      <c r="B25" s="7" t="s">
        <v>32</v>
      </c>
      <c r="C25" s="8">
        <v>50919949</v>
      </c>
      <c r="D25" s="8">
        <v>6500000</v>
      </c>
      <c r="E25" s="9">
        <v>1.3299999999999999E-2</v>
      </c>
      <c r="F25" s="8">
        <v>57419949</v>
      </c>
      <c r="G25" s="9">
        <v>1.3299999999999999E-2</v>
      </c>
      <c r="H25" s="8">
        <f t="shared" si="0"/>
        <v>17913400</v>
      </c>
      <c r="I25" s="8">
        <f>4725700</f>
        <v>4725700</v>
      </c>
      <c r="J25" s="17">
        <f>3838000+3759300+4725700+864700</f>
        <v>13187700</v>
      </c>
      <c r="K25" s="9">
        <v>0.1323</v>
      </c>
      <c r="L25" s="8">
        <f t="shared" si="1"/>
        <v>17913400</v>
      </c>
      <c r="M25" s="8">
        <f t="shared" si="2"/>
        <v>39506549</v>
      </c>
      <c r="N25" s="9">
        <v>0.86770000000000003</v>
      </c>
    </row>
    <row r="26" spans="1:14">
      <c r="A26" s="16">
        <v>174</v>
      </c>
      <c r="B26" s="7" t="s">
        <v>33</v>
      </c>
      <c r="C26" s="8">
        <v>45708757</v>
      </c>
      <c r="D26" s="8">
        <v>2300000</v>
      </c>
      <c r="E26" s="9">
        <v>1.1900000000000001E-2</v>
      </c>
      <c r="F26" s="8">
        <v>48008757</v>
      </c>
      <c r="G26" s="9">
        <v>1.1900000000000001E-2</v>
      </c>
      <c r="H26" s="8">
        <f t="shared" si="0"/>
        <v>19652700</v>
      </c>
      <c r="I26" s="8">
        <f>4226400</f>
        <v>4226400</v>
      </c>
      <c r="J26" s="8">
        <f>3577000+3543300+4226400+4079600</f>
        <v>15426300</v>
      </c>
      <c r="K26" s="9">
        <v>0.14829999999999999</v>
      </c>
      <c r="L26" s="8">
        <f t="shared" si="1"/>
        <v>19652700</v>
      </c>
      <c r="M26" s="8">
        <f t="shared" si="2"/>
        <v>28356057</v>
      </c>
      <c r="N26" s="9">
        <v>0.85170000000000001</v>
      </c>
    </row>
    <row r="27" spans="1:14">
      <c r="A27" s="16">
        <v>175</v>
      </c>
      <c r="B27" s="7" t="s">
        <v>34</v>
      </c>
      <c r="C27" s="8">
        <v>13610061</v>
      </c>
      <c r="D27" s="8"/>
      <c r="E27" s="9">
        <v>3.5000000000000001E-3</v>
      </c>
      <c r="F27" s="8">
        <v>13610061</v>
      </c>
      <c r="G27" s="9">
        <v>3.5000000000000001E-3</v>
      </c>
      <c r="H27" s="8">
        <f t="shared" si="0"/>
        <v>4622500</v>
      </c>
      <c r="I27" s="8">
        <f>711900</f>
        <v>711900</v>
      </c>
      <c r="J27" s="8">
        <f>1211700+1242700+1240600+215600</f>
        <v>3910600</v>
      </c>
      <c r="K27" s="9">
        <v>0.18029999999999999</v>
      </c>
      <c r="L27" s="8">
        <f t="shared" si="1"/>
        <v>4622500</v>
      </c>
      <c r="M27" s="8">
        <f t="shared" si="2"/>
        <v>8987561</v>
      </c>
      <c r="N27" s="9">
        <v>0.81969999999999998</v>
      </c>
    </row>
    <row r="28" spans="1:14">
      <c r="A28" s="16">
        <v>176</v>
      </c>
      <c r="B28" s="7" t="s">
        <v>35</v>
      </c>
      <c r="C28" s="8">
        <v>6238317</v>
      </c>
      <c r="D28" s="8">
        <v>7500000</v>
      </c>
      <c r="E28" s="9">
        <v>1.6000000000000001E-3</v>
      </c>
      <c r="F28" s="8">
        <v>13738317</v>
      </c>
      <c r="G28" s="9">
        <v>1.6000000000000001E-3</v>
      </c>
      <c r="H28" s="8">
        <f t="shared" si="0"/>
        <v>2460000</v>
      </c>
      <c r="I28" s="8"/>
      <c r="J28" s="8">
        <f>627500+605600+636000+590900</f>
        <v>2460000</v>
      </c>
      <c r="K28" s="9">
        <v>8.9800000000000005E-2</v>
      </c>
      <c r="L28" s="8">
        <f t="shared" si="1"/>
        <v>2460000</v>
      </c>
      <c r="M28" s="8">
        <f t="shared" si="2"/>
        <v>11278317</v>
      </c>
      <c r="N28" s="9">
        <v>0.91020000000000001</v>
      </c>
    </row>
    <row r="29" spans="1:14">
      <c r="A29" s="16">
        <v>177</v>
      </c>
      <c r="B29" s="7" t="s">
        <v>36</v>
      </c>
      <c r="C29" s="8">
        <v>43666219</v>
      </c>
      <c r="D29" s="8"/>
      <c r="E29" s="9">
        <v>1.14E-2</v>
      </c>
      <c r="F29" s="8">
        <v>43666219</v>
      </c>
      <c r="G29" s="9">
        <v>1.14E-2</v>
      </c>
      <c r="H29" s="8">
        <f t="shared" si="0"/>
        <v>0</v>
      </c>
      <c r="I29" s="8"/>
      <c r="J29" s="36">
        <v>0</v>
      </c>
      <c r="K29" s="9">
        <v>0</v>
      </c>
      <c r="L29" s="8">
        <f t="shared" si="1"/>
        <v>0</v>
      </c>
      <c r="M29" s="8">
        <f t="shared" si="2"/>
        <v>43666219</v>
      </c>
      <c r="N29" s="9">
        <v>1</v>
      </c>
    </row>
    <row r="30" spans="1:14">
      <c r="A30" s="16">
        <v>178</v>
      </c>
      <c r="B30" s="7" t="s">
        <v>37</v>
      </c>
      <c r="C30" s="8">
        <v>5239946</v>
      </c>
      <c r="D30" s="8"/>
      <c r="E30" s="9">
        <v>1.4E-3</v>
      </c>
      <c r="F30" s="8">
        <v>5239946</v>
      </c>
      <c r="G30" s="9">
        <v>1.4E-3</v>
      </c>
      <c r="H30" s="8">
        <f t="shared" si="0"/>
        <v>3258</v>
      </c>
      <c r="I30" s="8"/>
      <c r="J30" s="17">
        <f>2269+989</f>
        <v>3258</v>
      </c>
      <c r="K30" s="9">
        <v>5.9999999999999995E-4</v>
      </c>
      <c r="L30" s="8">
        <f t="shared" si="1"/>
        <v>3258</v>
      </c>
      <c r="M30" s="8">
        <f t="shared" si="2"/>
        <v>5236688</v>
      </c>
      <c r="N30" s="9">
        <v>0.99939999999999996</v>
      </c>
    </row>
    <row r="31" spans="1:14">
      <c r="A31" s="16">
        <v>179</v>
      </c>
      <c r="B31" s="7" t="s">
        <v>38</v>
      </c>
      <c r="C31" s="8">
        <v>2688750</v>
      </c>
      <c r="D31" s="8">
        <v>150000</v>
      </c>
      <c r="E31" s="9">
        <v>6.9999999999999999E-4</v>
      </c>
      <c r="F31" s="8">
        <v>2838750</v>
      </c>
      <c r="G31" s="9">
        <v>6.9999999999999999E-4</v>
      </c>
      <c r="H31" s="8">
        <f t="shared" si="0"/>
        <v>908600</v>
      </c>
      <c r="I31" s="8"/>
      <c r="J31" s="17">
        <f>209100+209200+249400+240900</f>
        <v>908600</v>
      </c>
      <c r="K31" s="9">
        <v>0.1474</v>
      </c>
      <c r="L31" s="8">
        <f t="shared" si="1"/>
        <v>908600</v>
      </c>
      <c r="M31" s="8">
        <f t="shared" si="2"/>
        <v>1930150</v>
      </c>
      <c r="N31" s="9">
        <v>0.85260000000000002</v>
      </c>
    </row>
    <row r="32" spans="1:14">
      <c r="A32" s="16">
        <v>180</v>
      </c>
      <c r="B32" s="7" t="s">
        <v>39</v>
      </c>
      <c r="C32" s="8">
        <v>16132503</v>
      </c>
      <c r="D32" s="8">
        <v>900000</v>
      </c>
      <c r="E32" s="9">
        <v>4.1999999999999997E-3</v>
      </c>
      <c r="F32" s="8">
        <v>17032503</v>
      </c>
      <c r="G32" s="9">
        <v>4.1999999999999997E-3</v>
      </c>
      <c r="H32" s="8">
        <f t="shared" si="0"/>
        <v>5433900</v>
      </c>
      <c r="I32" s="8"/>
      <c r="J32" s="17">
        <f>1250700+1250900+1492000+1440300</f>
        <v>5433900</v>
      </c>
      <c r="K32" s="9">
        <v>0.1469</v>
      </c>
      <c r="L32" s="8">
        <f t="shared" si="1"/>
        <v>5433900</v>
      </c>
      <c r="M32" s="8">
        <f t="shared" si="2"/>
        <v>11598603</v>
      </c>
      <c r="N32" s="9">
        <v>0.85309999999999997</v>
      </c>
    </row>
    <row r="33" spans="1:14">
      <c r="A33" s="16">
        <v>181</v>
      </c>
      <c r="B33" s="7" t="s">
        <v>40</v>
      </c>
      <c r="C33" s="8">
        <v>2688750</v>
      </c>
      <c r="D33" s="8">
        <v>150000</v>
      </c>
      <c r="E33" s="9">
        <v>6.9999999999999999E-4</v>
      </c>
      <c r="F33" s="8">
        <v>2838750</v>
      </c>
      <c r="G33" s="9">
        <v>6.9999999999999999E-4</v>
      </c>
      <c r="H33" s="8">
        <f t="shared" si="0"/>
        <v>908600</v>
      </c>
      <c r="I33" s="8"/>
      <c r="J33" s="17">
        <f>209100+209200+249400+240900</f>
        <v>908600</v>
      </c>
      <c r="K33" s="9">
        <v>0.1474</v>
      </c>
      <c r="L33" s="8">
        <f t="shared" si="1"/>
        <v>908600</v>
      </c>
      <c r="M33" s="8">
        <f t="shared" si="2"/>
        <v>1930150</v>
      </c>
      <c r="N33" s="9">
        <v>0.85260000000000002</v>
      </c>
    </row>
    <row r="34" spans="1:14">
      <c r="A34" s="16">
        <v>182</v>
      </c>
      <c r="B34" s="7" t="s">
        <v>41</v>
      </c>
      <c r="C34" s="8">
        <v>21510003</v>
      </c>
      <c r="D34" s="8"/>
      <c r="E34" s="9">
        <v>5.5999999999999999E-3</v>
      </c>
      <c r="F34" s="8">
        <v>21510003</v>
      </c>
      <c r="G34" s="9">
        <v>5.5999999999999999E-3</v>
      </c>
      <c r="H34" s="8">
        <f t="shared" si="0"/>
        <v>7245200</v>
      </c>
      <c r="I34" s="8"/>
      <c r="J34" s="8">
        <f>1667700+1667900+1989300+1923000-2700</f>
        <v>7245200</v>
      </c>
      <c r="K34" s="9">
        <v>0.15509999999999999</v>
      </c>
      <c r="L34" s="8">
        <f t="shared" si="1"/>
        <v>7245200</v>
      </c>
      <c r="M34" s="8">
        <f t="shared" si="2"/>
        <v>14264803</v>
      </c>
      <c r="N34" s="9">
        <v>0.84489999999999998</v>
      </c>
    </row>
    <row r="35" spans="1:14">
      <c r="A35" s="16">
        <v>183</v>
      </c>
      <c r="B35" s="7" t="s">
        <v>42</v>
      </c>
      <c r="C35" s="8">
        <v>5377501</v>
      </c>
      <c r="D35" s="8">
        <v>300000</v>
      </c>
      <c r="E35" s="9">
        <v>1.4E-3</v>
      </c>
      <c r="F35" s="8">
        <v>5677501</v>
      </c>
      <c r="G35" s="9">
        <v>1.4E-3</v>
      </c>
      <c r="H35" s="8">
        <f t="shared" si="0"/>
        <v>1813300</v>
      </c>
      <c r="I35" s="8"/>
      <c r="J35" s="8">
        <f>417500+417400+497800+480600</f>
        <v>1813300</v>
      </c>
      <c r="K35" s="9">
        <v>0.14710000000000001</v>
      </c>
      <c r="L35" s="8">
        <f t="shared" si="1"/>
        <v>1813300</v>
      </c>
      <c r="M35" s="8">
        <f t="shared" si="2"/>
        <v>3864201</v>
      </c>
      <c r="N35" s="9">
        <v>0.85289999999999999</v>
      </c>
    </row>
    <row r="36" spans="1:14" ht="15.75">
      <c r="A36" s="14">
        <v>90</v>
      </c>
      <c r="B36" s="11" t="s">
        <v>43</v>
      </c>
      <c r="C36" s="15">
        <v>213780756</v>
      </c>
      <c r="D36" s="13"/>
      <c r="E36" s="9"/>
      <c r="F36" s="15">
        <f>SUM(F25:F35)</f>
        <v>231580756</v>
      </c>
      <c r="G36" s="9"/>
      <c r="H36" s="8">
        <f t="shared" si="0"/>
        <v>231580756</v>
      </c>
      <c r="I36" s="8"/>
      <c r="J36" s="26"/>
      <c r="K36" s="9">
        <v>0</v>
      </c>
      <c r="L36" s="8">
        <f t="shared" si="1"/>
        <v>0</v>
      </c>
      <c r="M36" s="8"/>
      <c r="N36" s="9">
        <v>0</v>
      </c>
    </row>
    <row r="37" spans="1:14" ht="15.75">
      <c r="A37" s="14">
        <v>21</v>
      </c>
      <c r="B37" s="11" t="s">
        <v>44</v>
      </c>
      <c r="C37" s="15">
        <f>C42+C54+C55</f>
        <v>731798560</v>
      </c>
      <c r="D37" s="13"/>
      <c r="E37" s="9">
        <v>0.37290000000000001</v>
      </c>
      <c r="F37" s="15">
        <f>F42+F54+F55</f>
        <v>731798560</v>
      </c>
      <c r="G37" s="9">
        <v>0.37290000000000001</v>
      </c>
      <c r="H37" s="8">
        <f t="shared" si="0"/>
        <v>731798560</v>
      </c>
      <c r="I37" s="8"/>
      <c r="J37" s="8"/>
      <c r="K37" s="9">
        <v>0</v>
      </c>
      <c r="L37" s="8">
        <f t="shared" si="1"/>
        <v>0</v>
      </c>
      <c r="M37" s="8"/>
      <c r="N37" s="9">
        <v>0</v>
      </c>
    </row>
    <row r="38" spans="1:14">
      <c r="A38" s="16">
        <v>184</v>
      </c>
      <c r="B38" s="7" t="s">
        <v>45</v>
      </c>
      <c r="C38" s="8">
        <v>40000000</v>
      </c>
      <c r="D38" s="13"/>
      <c r="E38" s="9">
        <v>1.04E-2</v>
      </c>
      <c r="F38" s="8">
        <v>40000000</v>
      </c>
      <c r="G38" s="9">
        <v>1.04E-2</v>
      </c>
      <c r="H38" s="8">
        <f t="shared" si="0"/>
        <v>30000000</v>
      </c>
      <c r="I38" s="8">
        <v>30000000</v>
      </c>
      <c r="J38" s="8"/>
      <c r="K38" s="9">
        <v>0.75</v>
      </c>
      <c r="L38" s="8">
        <f t="shared" si="1"/>
        <v>30000000</v>
      </c>
      <c r="M38" s="8">
        <f t="shared" si="2"/>
        <v>10000000</v>
      </c>
      <c r="N38" s="9">
        <v>0.25</v>
      </c>
    </row>
    <row r="39" spans="1:14">
      <c r="A39" s="16">
        <v>185</v>
      </c>
      <c r="B39" s="7" t="s">
        <v>46</v>
      </c>
      <c r="C39" s="8">
        <v>20000000</v>
      </c>
      <c r="D39" s="13"/>
      <c r="E39" s="9">
        <v>5.1999999999999998E-3</v>
      </c>
      <c r="F39" s="8">
        <v>20000000</v>
      </c>
      <c r="G39" s="9">
        <v>5.1999999999999998E-3</v>
      </c>
      <c r="H39" s="8">
        <f t="shared" si="0"/>
        <v>10000000</v>
      </c>
      <c r="I39" s="8">
        <v>10000000</v>
      </c>
      <c r="J39" s="8"/>
      <c r="K39" s="9">
        <v>0.5</v>
      </c>
      <c r="L39" s="8">
        <f t="shared" si="1"/>
        <v>10000000</v>
      </c>
      <c r="M39" s="8">
        <f t="shared" si="2"/>
        <v>10000000</v>
      </c>
      <c r="N39" s="9">
        <v>0.5</v>
      </c>
    </row>
    <row r="40" spans="1:14">
      <c r="A40" s="16">
        <v>186</v>
      </c>
      <c r="B40" s="7" t="s">
        <v>47</v>
      </c>
      <c r="C40" s="8">
        <v>25000000</v>
      </c>
      <c r="D40" s="13"/>
      <c r="E40" s="9">
        <v>6.4999999999999997E-3</v>
      </c>
      <c r="F40" s="8">
        <v>25000000</v>
      </c>
      <c r="G40" s="9">
        <v>6.4999999999999997E-3</v>
      </c>
      <c r="H40" s="8">
        <f t="shared" si="0"/>
        <v>10000000</v>
      </c>
      <c r="I40" s="8">
        <f>8081210-80000</f>
        <v>8001210</v>
      </c>
      <c r="J40" s="8">
        <v>1998790</v>
      </c>
      <c r="K40" s="9">
        <v>0.4</v>
      </c>
      <c r="L40" s="8">
        <f t="shared" si="1"/>
        <v>10000000</v>
      </c>
      <c r="M40" s="8">
        <f t="shared" si="2"/>
        <v>15000000</v>
      </c>
      <c r="N40" s="9">
        <v>0.6</v>
      </c>
    </row>
    <row r="41" spans="1:14">
      <c r="A41" s="16">
        <v>187</v>
      </c>
      <c r="B41" s="7" t="s">
        <v>48</v>
      </c>
      <c r="C41" s="8">
        <v>25000000</v>
      </c>
      <c r="D41" s="17">
        <v>-25000000</v>
      </c>
      <c r="E41" s="9">
        <v>6.4999999999999997E-3</v>
      </c>
      <c r="F41" s="8">
        <v>0</v>
      </c>
      <c r="G41" s="9">
        <v>6.4999999999999997E-3</v>
      </c>
      <c r="H41" s="8">
        <f t="shared" si="0"/>
        <v>0</v>
      </c>
      <c r="I41" s="8"/>
      <c r="J41" s="8">
        <v>0</v>
      </c>
      <c r="K41" s="9"/>
      <c r="L41" s="8">
        <f t="shared" si="1"/>
        <v>0</v>
      </c>
      <c r="M41" s="8">
        <f t="shared" si="2"/>
        <v>0</v>
      </c>
      <c r="N41" s="9"/>
    </row>
    <row r="42" spans="1:14" ht="15.75">
      <c r="A42" s="14">
        <v>91</v>
      </c>
      <c r="B42" s="11" t="s">
        <v>49</v>
      </c>
      <c r="C42" s="15">
        <v>110000000</v>
      </c>
      <c r="D42" s="17"/>
      <c r="E42" s="9"/>
      <c r="F42" s="15">
        <f>SUM(F38:F41)</f>
        <v>85000000</v>
      </c>
      <c r="G42" s="9" t="e">
        <v>#DIV/0!</v>
      </c>
      <c r="H42" s="8">
        <f t="shared" si="0"/>
        <v>85000000</v>
      </c>
      <c r="I42" s="8"/>
      <c r="J42" s="8"/>
      <c r="K42" s="9">
        <v>0</v>
      </c>
      <c r="L42" s="8">
        <f t="shared" si="1"/>
        <v>0</v>
      </c>
      <c r="M42" s="8"/>
      <c r="N42" s="9">
        <v>0</v>
      </c>
    </row>
    <row r="43" spans="1:14">
      <c r="A43" s="16">
        <v>188</v>
      </c>
      <c r="B43" s="7" t="s">
        <v>50</v>
      </c>
      <c r="C43" s="8">
        <v>15225000</v>
      </c>
      <c r="D43" s="13"/>
      <c r="E43" s="9">
        <v>4.0000000000000001E-3</v>
      </c>
      <c r="F43" s="8">
        <v>15225000</v>
      </c>
      <c r="G43" s="9">
        <v>4.0000000000000001E-3</v>
      </c>
      <c r="H43" s="8">
        <f t="shared" si="0"/>
        <v>15225000</v>
      </c>
      <c r="I43" s="8"/>
      <c r="J43" s="8">
        <v>15225000</v>
      </c>
      <c r="K43" s="9"/>
      <c r="L43" s="8">
        <f t="shared" si="1"/>
        <v>15225000</v>
      </c>
      <c r="M43" s="8">
        <f t="shared" si="2"/>
        <v>0</v>
      </c>
      <c r="N43" s="9"/>
    </row>
    <row r="44" spans="1:14">
      <c r="A44" s="16">
        <v>189</v>
      </c>
      <c r="B44" s="7" t="s">
        <v>51</v>
      </c>
      <c r="C44" s="8">
        <v>8120000</v>
      </c>
      <c r="D44" s="17"/>
      <c r="E44" s="9">
        <v>2.0999999999999999E-3</v>
      </c>
      <c r="F44" s="8">
        <v>8120000</v>
      </c>
      <c r="G44" s="9">
        <v>2.0999999999999999E-3</v>
      </c>
      <c r="H44" s="8">
        <f t="shared" si="0"/>
        <v>8120000</v>
      </c>
      <c r="I44" s="8">
        <f>4000000-998800</f>
        <v>3001200</v>
      </c>
      <c r="J44" s="8">
        <f>4120000+998800</f>
        <v>5118800</v>
      </c>
      <c r="K44" s="9">
        <v>1</v>
      </c>
      <c r="L44" s="8">
        <f t="shared" si="1"/>
        <v>8120000</v>
      </c>
      <c r="M44" s="8">
        <f t="shared" si="2"/>
        <v>0</v>
      </c>
      <c r="N44" s="9">
        <v>0</v>
      </c>
    </row>
    <row r="45" spans="1:14">
      <c r="A45" s="16">
        <v>190</v>
      </c>
      <c r="B45" s="7" t="s">
        <v>52</v>
      </c>
      <c r="C45" s="8">
        <v>18270000</v>
      </c>
      <c r="D45" s="13"/>
      <c r="E45" s="9">
        <v>4.7999999999999996E-3</v>
      </c>
      <c r="F45" s="8">
        <v>18270000</v>
      </c>
      <c r="G45" s="9">
        <v>4.7999999999999996E-3</v>
      </c>
      <c r="H45" s="8">
        <f t="shared" si="0"/>
        <v>0</v>
      </c>
      <c r="I45" s="8"/>
      <c r="J45" s="8">
        <v>0</v>
      </c>
      <c r="K45" s="9"/>
      <c r="L45" s="8">
        <f t="shared" si="1"/>
        <v>0</v>
      </c>
      <c r="M45" s="8">
        <f t="shared" si="2"/>
        <v>18270000</v>
      </c>
      <c r="N45" s="9">
        <v>1</v>
      </c>
    </row>
    <row r="46" spans="1:14">
      <c r="A46" s="16">
        <v>191</v>
      </c>
      <c r="B46" s="7" t="s">
        <v>53</v>
      </c>
      <c r="C46" s="8">
        <v>40600000</v>
      </c>
      <c r="D46" s="17"/>
      <c r="E46" s="9">
        <v>1.06E-2</v>
      </c>
      <c r="F46" s="8">
        <v>40600000</v>
      </c>
      <c r="G46" s="9">
        <v>1.06E-2</v>
      </c>
      <c r="H46" s="8">
        <f t="shared" si="0"/>
        <v>40600000</v>
      </c>
      <c r="I46" s="8">
        <v>1824415</v>
      </c>
      <c r="J46" s="8">
        <v>38775585</v>
      </c>
      <c r="K46" s="9"/>
      <c r="L46" s="8">
        <f t="shared" si="1"/>
        <v>40600000</v>
      </c>
      <c r="M46" s="8">
        <f t="shared" si="2"/>
        <v>0</v>
      </c>
      <c r="N46" s="9"/>
    </row>
    <row r="47" spans="1:14">
      <c r="A47" s="16">
        <v>192</v>
      </c>
      <c r="B47" s="7" t="s">
        <v>54</v>
      </c>
      <c r="C47" s="8">
        <v>15225000</v>
      </c>
      <c r="D47" s="13"/>
      <c r="E47" s="9">
        <v>4.0000000000000001E-3</v>
      </c>
      <c r="F47" s="8">
        <v>15225000</v>
      </c>
      <c r="G47" s="9">
        <v>4.0000000000000001E-3</v>
      </c>
      <c r="H47" s="8">
        <f t="shared" si="0"/>
        <v>6000000</v>
      </c>
      <c r="I47" s="8">
        <f>6000000-1500000</f>
        <v>4500000</v>
      </c>
      <c r="J47" s="8">
        <v>1500000</v>
      </c>
      <c r="K47" s="9">
        <v>0.39410000000000001</v>
      </c>
      <c r="L47" s="8">
        <f t="shared" si="1"/>
        <v>6000000</v>
      </c>
      <c r="M47" s="8">
        <f t="shared" si="2"/>
        <v>9225000</v>
      </c>
      <c r="N47" s="9">
        <v>0.60589999999999999</v>
      </c>
    </row>
    <row r="48" spans="1:14">
      <c r="A48" s="16">
        <v>193</v>
      </c>
      <c r="B48" s="7" t="s">
        <v>55</v>
      </c>
      <c r="C48" s="8">
        <v>68775585</v>
      </c>
      <c r="D48" s="17"/>
      <c r="E48" s="9">
        <v>1.7899999999999999E-2</v>
      </c>
      <c r="F48" s="8">
        <v>68775585</v>
      </c>
      <c r="G48" s="9">
        <v>1.7899999999999999E-2</v>
      </c>
      <c r="H48" s="8">
        <f t="shared" si="0"/>
        <v>68775585</v>
      </c>
      <c r="I48" s="8">
        <v>48175585</v>
      </c>
      <c r="J48" s="8">
        <v>20600000</v>
      </c>
      <c r="K48" s="9"/>
      <c r="L48" s="8">
        <f t="shared" si="1"/>
        <v>68775585</v>
      </c>
      <c r="M48" s="8">
        <f t="shared" si="2"/>
        <v>0</v>
      </c>
      <c r="N48" s="9"/>
    </row>
    <row r="49" spans="1:14">
      <c r="A49" s="16">
        <v>194</v>
      </c>
      <c r="B49" s="7" t="s">
        <v>56</v>
      </c>
      <c r="C49" s="8">
        <v>10150000</v>
      </c>
      <c r="D49" s="8"/>
      <c r="E49" s="9">
        <v>2.5999999999999999E-3</v>
      </c>
      <c r="F49" s="8">
        <v>10150000</v>
      </c>
      <c r="G49" s="9">
        <v>2.5999999999999999E-3</v>
      </c>
      <c r="H49" s="8">
        <f t="shared" si="0"/>
        <v>8000000</v>
      </c>
      <c r="I49" s="8">
        <f>8000000-2000000</f>
        <v>6000000</v>
      </c>
      <c r="J49" s="8">
        <v>2000000</v>
      </c>
      <c r="K49" s="9">
        <v>0.78820000000000001</v>
      </c>
      <c r="L49" s="8">
        <f t="shared" si="1"/>
        <v>8000000</v>
      </c>
      <c r="M49" s="8">
        <f t="shared" si="2"/>
        <v>2150000</v>
      </c>
      <c r="N49" s="9">
        <v>0.21179999999999999</v>
      </c>
    </row>
    <row r="50" spans="1:14">
      <c r="A50" s="16">
        <v>195</v>
      </c>
      <c r="B50" s="7" t="s">
        <v>57</v>
      </c>
      <c r="C50" s="8">
        <v>10150000</v>
      </c>
      <c r="D50" s="17"/>
      <c r="E50" s="9">
        <v>2.5999999999999999E-3</v>
      </c>
      <c r="F50" s="8">
        <v>10150000</v>
      </c>
      <c r="G50" s="9">
        <v>2.5999999999999999E-3</v>
      </c>
      <c r="H50" s="8">
        <f t="shared" si="0"/>
        <v>10150000</v>
      </c>
      <c r="I50" s="8"/>
      <c r="J50" s="8">
        <v>10150000</v>
      </c>
      <c r="K50" s="9"/>
      <c r="L50" s="8">
        <f t="shared" si="1"/>
        <v>10150000</v>
      </c>
      <c r="M50" s="8">
        <f t="shared" si="2"/>
        <v>0</v>
      </c>
      <c r="N50" s="37"/>
    </row>
    <row r="51" spans="1:14">
      <c r="A51" s="16">
        <v>196</v>
      </c>
      <c r="B51" s="7" t="s">
        <v>58</v>
      </c>
      <c r="C51" s="8">
        <v>363782975</v>
      </c>
      <c r="D51" s="17"/>
      <c r="E51" s="9">
        <v>9.4700000000000006E-2</v>
      </c>
      <c r="F51" s="8">
        <v>363782975</v>
      </c>
      <c r="G51" s="9">
        <v>9.4700000000000006E-2</v>
      </c>
      <c r="H51" s="8">
        <f t="shared" si="0"/>
        <v>363782975</v>
      </c>
      <c r="I51" s="8"/>
      <c r="J51" s="8">
        <f>109830839+50000000</f>
        <v>159830839</v>
      </c>
      <c r="K51" s="9">
        <v>1</v>
      </c>
      <c r="L51" s="8">
        <f t="shared" si="1"/>
        <v>159830839</v>
      </c>
      <c r="M51" s="8"/>
      <c r="N51" s="37">
        <v>0</v>
      </c>
    </row>
    <row r="52" spans="1:14">
      <c r="A52" s="18">
        <v>197</v>
      </c>
      <c r="B52" s="19" t="s">
        <v>59</v>
      </c>
      <c r="C52" s="20">
        <v>20600000</v>
      </c>
      <c r="D52" s="21"/>
      <c r="E52" s="22">
        <v>5.4000000000000003E-3</v>
      </c>
      <c r="F52" s="8">
        <v>20600000</v>
      </c>
      <c r="G52" s="22">
        <v>5.4000000000000003E-3</v>
      </c>
      <c r="H52" s="8">
        <f t="shared" si="0"/>
        <v>20600000</v>
      </c>
      <c r="I52" s="20">
        <v>10000000</v>
      </c>
      <c r="J52" s="20">
        <v>10600000</v>
      </c>
      <c r="K52" s="22"/>
      <c r="L52" s="8">
        <f t="shared" si="1"/>
        <v>20600000</v>
      </c>
      <c r="M52" s="8">
        <f t="shared" si="2"/>
        <v>0</v>
      </c>
      <c r="N52" s="22" t="s">
        <v>60</v>
      </c>
    </row>
    <row r="53" spans="1:14">
      <c r="A53" s="16">
        <v>198</v>
      </c>
      <c r="B53" s="7" t="s">
        <v>61</v>
      </c>
      <c r="C53" s="8">
        <v>20000000</v>
      </c>
      <c r="D53" s="13">
        <v>55900000</v>
      </c>
      <c r="E53" s="9">
        <v>5.1999999999999998E-3</v>
      </c>
      <c r="F53" s="8">
        <v>75900000</v>
      </c>
      <c r="G53" s="9">
        <v>5.1999999999999998E-3</v>
      </c>
      <c r="H53" s="8">
        <f t="shared" si="0"/>
        <v>75900000</v>
      </c>
      <c r="I53" s="8"/>
      <c r="J53" s="8"/>
      <c r="K53" s="9">
        <v>0</v>
      </c>
      <c r="L53" s="8">
        <f t="shared" si="1"/>
        <v>0</v>
      </c>
      <c r="M53" s="8"/>
      <c r="N53" s="37" t="s">
        <v>60</v>
      </c>
    </row>
    <row r="54" spans="1:14" ht="15.75">
      <c r="A54" s="14">
        <v>92</v>
      </c>
      <c r="B54" s="11" t="s">
        <v>77</v>
      </c>
      <c r="C54" s="15">
        <v>590898560</v>
      </c>
      <c r="D54" s="23"/>
      <c r="E54" s="24"/>
      <c r="F54" s="15">
        <f>SUM(F43:F53)</f>
        <v>646798560</v>
      </c>
      <c r="G54" s="24"/>
      <c r="H54" s="8">
        <f t="shared" si="0"/>
        <v>646798560</v>
      </c>
      <c r="I54" s="38"/>
      <c r="J54" s="38"/>
      <c r="K54" s="24"/>
      <c r="L54" s="8">
        <f t="shared" si="1"/>
        <v>0</v>
      </c>
      <c r="M54" s="8"/>
      <c r="N54" s="24"/>
    </row>
    <row r="55" spans="1:14">
      <c r="A55" s="16">
        <v>199</v>
      </c>
      <c r="B55" s="25" t="s">
        <v>56</v>
      </c>
      <c r="C55" s="26">
        <v>30900000</v>
      </c>
      <c r="D55" s="27">
        <v>-30900000</v>
      </c>
      <c r="E55" s="9">
        <v>8.0000000000000002E-3</v>
      </c>
      <c r="F55" s="26">
        <v>0</v>
      </c>
      <c r="G55" s="9">
        <v>8.0000000000000002E-3</v>
      </c>
      <c r="H55" s="8">
        <f t="shared" si="0"/>
        <v>0</v>
      </c>
      <c r="I55" s="27"/>
      <c r="J55" s="27"/>
      <c r="K55" s="27"/>
      <c r="L55" s="8">
        <f t="shared" si="1"/>
        <v>0</v>
      </c>
      <c r="M55" s="8">
        <f t="shared" si="2"/>
        <v>0</v>
      </c>
      <c r="N55" s="39" t="s">
        <v>60</v>
      </c>
    </row>
    <row r="56" spans="1:14">
      <c r="C56" s="28">
        <v>30900000</v>
      </c>
      <c r="F56" s="28">
        <v>30900000</v>
      </c>
      <c r="H56" s="8">
        <f t="shared" si="0"/>
        <v>30900000</v>
      </c>
      <c r="M56">
        <v>0</v>
      </c>
    </row>
    <row r="57" spans="1:14">
      <c r="B57" s="29" t="s">
        <v>62</v>
      </c>
      <c r="C57" s="30">
        <f>C8+C37</f>
        <v>3841892848</v>
      </c>
      <c r="D57">
        <v>0</v>
      </c>
      <c r="E57" s="31">
        <v>1</v>
      </c>
      <c r="F57" s="30">
        <f>F8+F37</f>
        <v>3841892848</v>
      </c>
      <c r="G57" s="32">
        <v>1</v>
      </c>
      <c r="H57" s="20">
        <f t="shared" si="0"/>
        <v>2940179086</v>
      </c>
      <c r="I57" s="30">
        <f>SUM(I9:I56)</f>
        <v>149398735</v>
      </c>
      <c r="J57" s="28">
        <f>SUM(J9:J56)</f>
        <v>1266742068</v>
      </c>
      <c r="L57" s="30">
        <f>SUM(L9:L56)</f>
        <v>1416140803</v>
      </c>
      <c r="M57" s="30">
        <f>SUM(M9:M56)</f>
        <v>901713762</v>
      </c>
      <c r="N57" s="32">
        <v>0.67420000000000002</v>
      </c>
    </row>
    <row r="59" spans="1:14">
      <c r="A59" s="33"/>
      <c r="B59" s="33" t="s">
        <v>63</v>
      </c>
      <c r="C59" s="33"/>
      <c r="D59" s="33"/>
      <c r="E59" s="33"/>
      <c r="F59" s="33"/>
      <c r="G59" s="33" t="s">
        <v>64</v>
      </c>
      <c r="H59" s="33"/>
      <c r="I59" s="33"/>
      <c r="J59" s="33"/>
      <c r="K59" s="33"/>
      <c r="L59" s="33" t="s">
        <v>65</v>
      </c>
      <c r="M59" s="33"/>
      <c r="N59" s="33"/>
    </row>
    <row r="60" spans="1:14">
      <c r="A60" s="33"/>
      <c r="B60" s="74" t="s">
        <v>66</v>
      </c>
      <c r="C60" s="74"/>
      <c r="D60" s="33"/>
      <c r="E60" s="33"/>
      <c r="F60" s="33"/>
      <c r="G60" s="74" t="s">
        <v>67</v>
      </c>
      <c r="H60" s="74"/>
      <c r="I60" s="74"/>
      <c r="J60" s="33"/>
      <c r="K60" s="33"/>
      <c r="L60" s="74" t="s">
        <v>68</v>
      </c>
      <c r="M60" s="74"/>
      <c r="N60" s="33"/>
    </row>
    <row r="61" spans="1:14">
      <c r="A61" s="79" t="s">
        <v>78</v>
      </c>
      <c r="B61" s="79"/>
      <c r="C61" s="79"/>
      <c r="D61" s="79"/>
      <c r="E61" s="79"/>
      <c r="F61" s="79"/>
      <c r="G61" s="79"/>
      <c r="H61" s="79"/>
      <c r="I61" s="79"/>
      <c r="J61" s="79"/>
      <c r="K61" s="79"/>
      <c r="L61" s="79"/>
      <c r="M61" s="79"/>
      <c r="N61" s="79"/>
    </row>
    <row r="62" spans="1:14">
      <c r="A62" s="33"/>
      <c r="B62" s="33"/>
      <c r="C62" s="33"/>
      <c r="D62" s="33"/>
      <c r="E62" s="33"/>
      <c r="F62" s="33"/>
      <c r="G62" s="33"/>
      <c r="H62" s="33"/>
      <c r="I62" s="33"/>
      <c r="J62" s="33"/>
      <c r="K62" s="33"/>
      <c r="L62" s="33"/>
      <c r="M62" s="33"/>
      <c r="N62" s="33"/>
    </row>
    <row r="76" spans="1:14">
      <c r="A76" s="80" t="s">
        <v>79</v>
      </c>
      <c r="B76" s="80"/>
      <c r="C76" s="80"/>
      <c r="D76" s="80"/>
      <c r="E76" s="80"/>
      <c r="F76" s="80"/>
      <c r="G76" s="80"/>
      <c r="H76" s="80"/>
      <c r="I76" s="80"/>
      <c r="J76" s="80"/>
      <c r="K76" s="80"/>
      <c r="L76" s="80"/>
      <c r="M76" s="80"/>
      <c r="N76" s="80"/>
    </row>
    <row r="77" spans="1:14">
      <c r="A77" s="80"/>
      <c r="B77" s="80"/>
      <c r="C77" s="80"/>
      <c r="D77" s="80"/>
      <c r="E77" s="80"/>
      <c r="F77" s="80"/>
      <c r="G77" s="80"/>
      <c r="H77" s="80"/>
      <c r="I77" s="80"/>
      <c r="J77" s="80"/>
      <c r="K77" s="80"/>
      <c r="L77" s="80"/>
      <c r="M77" s="80"/>
      <c r="N77" s="80"/>
    </row>
    <row r="78" spans="1:14">
      <c r="A78" s="80"/>
      <c r="B78" s="80"/>
      <c r="C78" s="80"/>
      <c r="D78" s="80"/>
      <c r="E78" s="80"/>
      <c r="F78" s="80"/>
      <c r="G78" s="80"/>
      <c r="H78" s="80"/>
      <c r="I78" s="80"/>
      <c r="J78" s="80"/>
      <c r="K78" s="80"/>
      <c r="L78" s="80"/>
      <c r="M78" s="80"/>
      <c r="N78" s="80"/>
    </row>
    <row r="79" spans="1:14">
      <c r="A79" s="80"/>
      <c r="B79" s="80"/>
      <c r="C79" s="80"/>
      <c r="D79" s="80"/>
      <c r="E79" s="80"/>
      <c r="F79" s="80"/>
      <c r="G79" s="80"/>
      <c r="H79" s="80"/>
      <c r="I79" s="80"/>
      <c r="J79" s="80"/>
      <c r="K79" s="80"/>
      <c r="L79" s="80"/>
      <c r="M79" s="80"/>
      <c r="N79" s="80"/>
    </row>
    <row r="80" spans="1:14">
      <c r="A80" s="80"/>
      <c r="B80" s="80"/>
      <c r="C80" s="80"/>
      <c r="D80" s="80"/>
      <c r="E80" s="80"/>
      <c r="F80" s="80"/>
      <c r="G80" s="80"/>
      <c r="H80" s="80"/>
      <c r="I80" s="80"/>
      <c r="J80" s="80"/>
      <c r="K80" s="80"/>
      <c r="L80" s="80"/>
      <c r="M80" s="80"/>
      <c r="N80" s="80"/>
    </row>
    <row r="81" spans="1:14">
      <c r="A81" s="80"/>
      <c r="B81" s="80"/>
      <c r="C81" s="80"/>
      <c r="D81" s="80"/>
      <c r="E81" s="80"/>
      <c r="F81" s="80"/>
      <c r="G81" s="80"/>
      <c r="H81" s="80"/>
      <c r="I81" s="80"/>
      <c r="J81" s="80"/>
      <c r="K81" s="80"/>
      <c r="L81" s="80"/>
      <c r="M81" s="80"/>
      <c r="N81" s="80"/>
    </row>
    <row r="82" spans="1:14">
      <c r="A82" s="80"/>
      <c r="B82" s="80"/>
      <c r="C82" s="80"/>
      <c r="D82" s="80"/>
      <c r="E82" s="80"/>
      <c r="F82" s="80"/>
      <c r="G82" s="80"/>
      <c r="H82" s="80"/>
      <c r="I82" s="80"/>
      <c r="J82" s="80"/>
      <c r="K82" s="80"/>
      <c r="L82" s="80"/>
      <c r="M82" s="80"/>
      <c r="N82" s="80"/>
    </row>
    <row r="83" spans="1:14">
      <c r="A83" s="80"/>
      <c r="B83" s="80"/>
      <c r="C83" s="80"/>
      <c r="D83" s="80"/>
      <c r="E83" s="80"/>
      <c r="F83" s="80"/>
      <c r="G83" s="80"/>
      <c r="H83" s="80"/>
      <c r="I83" s="80"/>
      <c r="J83" s="80"/>
      <c r="K83" s="80"/>
      <c r="L83" s="80"/>
      <c r="M83" s="80"/>
      <c r="N83" s="80"/>
    </row>
  </sheetData>
  <mergeCells count="7">
    <mergeCell ref="A76:N83"/>
    <mergeCell ref="B1:N1"/>
    <mergeCell ref="B2:N2"/>
    <mergeCell ref="B60:C60"/>
    <mergeCell ref="G60:I60"/>
    <mergeCell ref="L60:M60"/>
    <mergeCell ref="A61:N61"/>
  </mergeCells>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dimension ref="B1:AQ60"/>
  <sheetViews>
    <sheetView topLeftCell="A43" workbookViewId="0">
      <selection activeCell="B58" sqref="B58:H58"/>
    </sheetView>
  </sheetViews>
  <sheetFormatPr baseColWidth="10" defaultColWidth="9.140625" defaultRowHeight="12.75"/>
  <cols>
    <col min="1" max="1" width="1.28515625" style="46" customWidth="1"/>
    <col min="2" max="2" width="33.42578125" style="46" customWidth="1"/>
    <col min="3" max="3" width="7.85546875" style="46" customWidth="1"/>
    <col min="4" max="4" width="2.5703125" style="46" customWidth="1"/>
    <col min="5" max="5" width="1.85546875" style="46" customWidth="1"/>
    <col min="6" max="6" width="7.42578125" style="46" customWidth="1"/>
    <col min="7" max="8" width="2.85546875" style="46" customWidth="1"/>
    <col min="9" max="9" width="4.85546875" style="46" hidden="1" customWidth="1"/>
    <col min="10" max="10" width="0.42578125" style="46" customWidth="1"/>
    <col min="11" max="11" width="1" style="46" customWidth="1"/>
    <col min="12" max="12" width="3.28515625" style="46" customWidth="1"/>
    <col min="13" max="13" width="4.140625" style="46" customWidth="1"/>
    <col min="14" max="14" width="1.28515625" style="46" customWidth="1"/>
    <col min="15" max="15" width="1.85546875" style="46" customWidth="1"/>
    <col min="16" max="16" width="6.140625" style="46" customWidth="1"/>
    <col min="17" max="17" width="10.140625" style="46" customWidth="1"/>
    <col min="18" max="18" width="6.42578125" style="46" hidden="1" customWidth="1"/>
    <col min="19" max="19" width="4.85546875" style="46" hidden="1" customWidth="1"/>
    <col min="20" max="20" width="1.5703125" style="46" customWidth="1"/>
    <col min="21" max="21" width="1.7109375" style="46" customWidth="1"/>
    <col min="22" max="22" width="3.7109375" style="46" customWidth="1"/>
    <col min="23" max="23" width="1.28515625" style="46" customWidth="1"/>
    <col min="24" max="24" width="1" style="46" customWidth="1"/>
    <col min="25" max="25" width="2.5703125" style="46" customWidth="1"/>
    <col min="26" max="26" width="6.7109375" style="46" customWidth="1"/>
    <col min="27" max="27" width="3.85546875" style="46" hidden="1" customWidth="1"/>
    <col min="28" max="28" width="2.85546875" style="46" hidden="1" customWidth="1"/>
    <col min="29" max="29" width="4.28515625" style="46" customWidth="1"/>
    <col min="30" max="30" width="2.5703125" style="46" customWidth="1"/>
    <col min="31" max="31" width="11.85546875" style="46" customWidth="1"/>
    <col min="32" max="32" width="1" style="46" hidden="1" customWidth="1"/>
    <col min="33" max="33" width="2.5703125" style="46" hidden="1" customWidth="1"/>
    <col min="34" max="34" width="1" style="46" hidden="1" customWidth="1"/>
    <col min="35" max="35" width="4.5703125" style="46" customWidth="1"/>
    <col min="36" max="36" width="7.140625" style="46" customWidth="1"/>
    <col min="37" max="37" width="3" style="46" hidden="1" customWidth="1"/>
    <col min="38" max="38" width="2.42578125" style="46" hidden="1" customWidth="1"/>
    <col min="39" max="39" width="1" style="46" hidden="1" customWidth="1"/>
    <col min="40" max="40" width="1.85546875" style="46" customWidth="1"/>
    <col min="41" max="41" width="8" style="46" customWidth="1"/>
    <col min="42" max="42" width="1.140625" style="46" customWidth="1"/>
    <col min="43" max="255" width="9.140625" style="46"/>
    <col min="256" max="256" width="1.28515625" style="46" customWidth="1"/>
    <col min="257" max="257" width="33.42578125" style="46" customWidth="1"/>
    <col min="258" max="258" width="7.85546875" style="46" customWidth="1"/>
    <col min="259" max="259" width="2.5703125" style="46" customWidth="1"/>
    <col min="260" max="260" width="1.85546875" style="46" customWidth="1"/>
    <col min="261" max="261" width="7.42578125" style="46" customWidth="1"/>
    <col min="262" max="263" width="2.85546875" style="46" customWidth="1"/>
    <col min="264" max="264" width="0" style="46" hidden="1" customWidth="1"/>
    <col min="265" max="265" width="0.42578125" style="46" customWidth="1"/>
    <col min="266" max="266" width="1.5703125" style="46" customWidth="1"/>
    <col min="267" max="267" width="1" style="46" customWidth="1"/>
    <col min="268" max="268" width="3.28515625" style="46" customWidth="1"/>
    <col min="269" max="269" width="4.140625" style="46" customWidth="1"/>
    <col min="270" max="270" width="1.28515625" style="46" customWidth="1"/>
    <col min="271" max="271" width="1.85546875" style="46" customWidth="1"/>
    <col min="272" max="272" width="6.140625" style="46" customWidth="1"/>
    <col min="273" max="273" width="14.5703125" style="46" customWidth="1"/>
    <col min="274" max="274" width="0" style="46" hidden="1" customWidth="1"/>
    <col min="275" max="275" width="4.85546875" style="46" customWidth="1"/>
    <col min="276" max="276" width="1.5703125" style="46" customWidth="1"/>
    <col min="277" max="277" width="1.7109375" style="46" customWidth="1"/>
    <col min="278" max="278" width="7.140625" style="46" customWidth="1"/>
    <col min="279" max="279" width="1.28515625" style="46" customWidth="1"/>
    <col min="280" max="280" width="1" style="46" customWidth="1"/>
    <col min="281" max="281" width="2.5703125" style="46" customWidth="1"/>
    <col min="282" max="282" width="6.7109375" style="46" customWidth="1"/>
    <col min="283" max="284" width="0" style="46" hidden="1" customWidth="1"/>
    <col min="285" max="285" width="4.28515625" style="46" customWidth="1"/>
    <col min="286" max="286" width="2.42578125" style="46" customWidth="1"/>
    <col min="287" max="287" width="16.5703125" style="46" customWidth="1"/>
    <col min="288" max="288" width="1" style="46" customWidth="1"/>
    <col min="289" max="290" width="0" style="46" hidden="1" customWidth="1"/>
    <col min="291" max="291" width="4.5703125" style="46" customWidth="1"/>
    <col min="292" max="292" width="12.7109375" style="46" customWidth="1"/>
    <col min="293" max="295" width="0" style="46" hidden="1" customWidth="1"/>
    <col min="296" max="296" width="1.85546875" style="46" customWidth="1"/>
    <col min="297" max="297" width="9.140625" style="46" customWidth="1"/>
    <col min="298" max="298" width="3.85546875" style="46" customWidth="1"/>
    <col min="299" max="511" width="9.140625" style="46"/>
    <col min="512" max="512" width="1.28515625" style="46" customWidth="1"/>
    <col min="513" max="513" width="33.42578125" style="46" customWidth="1"/>
    <col min="514" max="514" width="7.85546875" style="46" customWidth="1"/>
    <col min="515" max="515" width="2.5703125" style="46" customWidth="1"/>
    <col min="516" max="516" width="1.85546875" style="46" customWidth="1"/>
    <col min="517" max="517" width="7.42578125" style="46" customWidth="1"/>
    <col min="518" max="519" width="2.85546875" style="46" customWidth="1"/>
    <col min="520" max="520" width="0" style="46" hidden="1" customWidth="1"/>
    <col min="521" max="521" width="0.42578125" style="46" customWidth="1"/>
    <col min="522" max="522" width="1.5703125" style="46" customWidth="1"/>
    <col min="523" max="523" width="1" style="46" customWidth="1"/>
    <col min="524" max="524" width="3.28515625" style="46" customWidth="1"/>
    <col min="525" max="525" width="4.140625" style="46" customWidth="1"/>
    <col min="526" max="526" width="1.28515625" style="46" customWidth="1"/>
    <col min="527" max="527" width="1.85546875" style="46" customWidth="1"/>
    <col min="528" max="528" width="6.140625" style="46" customWidth="1"/>
    <col min="529" max="529" width="14.5703125" style="46" customWidth="1"/>
    <col min="530" max="530" width="0" style="46" hidden="1" customWidth="1"/>
    <col min="531" max="531" width="4.85546875" style="46" customWidth="1"/>
    <col min="532" max="532" width="1.5703125" style="46" customWidth="1"/>
    <col min="533" max="533" width="1.7109375" style="46" customWidth="1"/>
    <col min="534" max="534" width="7.140625" style="46" customWidth="1"/>
    <col min="535" max="535" width="1.28515625" style="46" customWidth="1"/>
    <col min="536" max="536" width="1" style="46" customWidth="1"/>
    <col min="537" max="537" width="2.5703125" style="46" customWidth="1"/>
    <col min="538" max="538" width="6.7109375" style="46" customWidth="1"/>
    <col min="539" max="540" width="0" style="46" hidden="1" customWidth="1"/>
    <col min="541" max="541" width="4.28515625" style="46" customWidth="1"/>
    <col min="542" max="542" width="2.42578125" style="46" customWidth="1"/>
    <col min="543" max="543" width="16.5703125" style="46" customWidth="1"/>
    <col min="544" max="544" width="1" style="46" customWidth="1"/>
    <col min="545" max="546" width="0" style="46" hidden="1" customWidth="1"/>
    <col min="547" max="547" width="4.5703125" style="46" customWidth="1"/>
    <col min="548" max="548" width="12.7109375" style="46" customWidth="1"/>
    <col min="549" max="551" width="0" style="46" hidden="1" customWidth="1"/>
    <col min="552" max="552" width="1.85546875" style="46" customWidth="1"/>
    <col min="553" max="553" width="9.140625" style="46" customWidth="1"/>
    <col min="554" max="554" width="3.85546875" style="46" customWidth="1"/>
    <col min="555" max="767" width="9.140625" style="46"/>
    <col min="768" max="768" width="1.28515625" style="46" customWidth="1"/>
    <col min="769" max="769" width="33.42578125" style="46" customWidth="1"/>
    <col min="770" max="770" width="7.85546875" style="46" customWidth="1"/>
    <col min="771" max="771" width="2.5703125" style="46" customWidth="1"/>
    <col min="772" max="772" width="1.85546875" style="46" customWidth="1"/>
    <col min="773" max="773" width="7.42578125" style="46" customWidth="1"/>
    <col min="774" max="775" width="2.85546875" style="46" customWidth="1"/>
    <col min="776" max="776" width="0" style="46" hidden="1" customWidth="1"/>
    <col min="777" max="777" width="0.42578125" style="46" customWidth="1"/>
    <col min="778" max="778" width="1.5703125" style="46" customWidth="1"/>
    <col min="779" max="779" width="1" style="46" customWidth="1"/>
    <col min="780" max="780" width="3.28515625" style="46" customWidth="1"/>
    <col min="781" max="781" width="4.140625" style="46" customWidth="1"/>
    <col min="782" max="782" width="1.28515625" style="46" customWidth="1"/>
    <col min="783" max="783" width="1.85546875" style="46" customWidth="1"/>
    <col min="784" max="784" width="6.140625" style="46" customWidth="1"/>
    <col min="785" max="785" width="14.5703125" style="46" customWidth="1"/>
    <col min="786" max="786" width="0" style="46" hidden="1" customWidth="1"/>
    <col min="787" max="787" width="4.85546875" style="46" customWidth="1"/>
    <col min="788" max="788" width="1.5703125" style="46" customWidth="1"/>
    <col min="789" max="789" width="1.7109375" style="46" customWidth="1"/>
    <col min="790" max="790" width="7.140625" style="46" customWidth="1"/>
    <col min="791" max="791" width="1.28515625" style="46" customWidth="1"/>
    <col min="792" max="792" width="1" style="46" customWidth="1"/>
    <col min="793" max="793" width="2.5703125" style="46" customWidth="1"/>
    <col min="794" max="794" width="6.7109375" style="46" customWidth="1"/>
    <col min="795" max="796" width="0" style="46" hidden="1" customWidth="1"/>
    <col min="797" max="797" width="4.28515625" style="46" customWidth="1"/>
    <col min="798" max="798" width="2.42578125" style="46" customWidth="1"/>
    <col min="799" max="799" width="16.5703125" style="46" customWidth="1"/>
    <col min="800" max="800" width="1" style="46" customWidth="1"/>
    <col min="801" max="802" width="0" style="46" hidden="1" customWidth="1"/>
    <col min="803" max="803" width="4.5703125" style="46" customWidth="1"/>
    <col min="804" max="804" width="12.7109375" style="46" customWidth="1"/>
    <col min="805" max="807" width="0" style="46" hidden="1" customWidth="1"/>
    <col min="808" max="808" width="1.85546875" style="46" customWidth="1"/>
    <col min="809" max="809" width="9.140625" style="46" customWidth="1"/>
    <col min="810" max="810" width="3.85546875" style="46" customWidth="1"/>
    <col min="811" max="1023" width="9.140625" style="46"/>
    <col min="1024" max="1024" width="1.28515625" style="46" customWidth="1"/>
    <col min="1025" max="1025" width="33.42578125" style="46" customWidth="1"/>
    <col min="1026" max="1026" width="7.85546875" style="46" customWidth="1"/>
    <col min="1027" max="1027" width="2.5703125" style="46" customWidth="1"/>
    <col min="1028" max="1028" width="1.85546875" style="46" customWidth="1"/>
    <col min="1029" max="1029" width="7.42578125" style="46" customWidth="1"/>
    <col min="1030" max="1031" width="2.85546875" style="46" customWidth="1"/>
    <col min="1032" max="1032" width="0" style="46" hidden="1" customWidth="1"/>
    <col min="1033" max="1033" width="0.42578125" style="46" customWidth="1"/>
    <col min="1034" max="1034" width="1.5703125" style="46" customWidth="1"/>
    <col min="1035" max="1035" width="1" style="46" customWidth="1"/>
    <col min="1036" max="1036" width="3.28515625" style="46" customWidth="1"/>
    <col min="1037" max="1037" width="4.140625" style="46" customWidth="1"/>
    <col min="1038" max="1038" width="1.28515625" style="46" customWidth="1"/>
    <col min="1039" max="1039" width="1.85546875" style="46" customWidth="1"/>
    <col min="1040" max="1040" width="6.140625" style="46" customWidth="1"/>
    <col min="1041" max="1041" width="14.5703125" style="46" customWidth="1"/>
    <col min="1042" max="1042" width="0" style="46" hidden="1" customWidth="1"/>
    <col min="1043" max="1043" width="4.85546875" style="46" customWidth="1"/>
    <col min="1044" max="1044" width="1.5703125" style="46" customWidth="1"/>
    <col min="1045" max="1045" width="1.7109375" style="46" customWidth="1"/>
    <col min="1046" max="1046" width="7.140625" style="46" customWidth="1"/>
    <col min="1047" max="1047" width="1.28515625" style="46" customWidth="1"/>
    <col min="1048" max="1048" width="1" style="46" customWidth="1"/>
    <col min="1049" max="1049" width="2.5703125" style="46" customWidth="1"/>
    <col min="1050" max="1050" width="6.7109375" style="46" customWidth="1"/>
    <col min="1051" max="1052" width="0" style="46" hidden="1" customWidth="1"/>
    <col min="1053" max="1053" width="4.28515625" style="46" customWidth="1"/>
    <col min="1054" max="1054" width="2.42578125" style="46" customWidth="1"/>
    <col min="1055" max="1055" width="16.5703125" style="46" customWidth="1"/>
    <col min="1056" max="1056" width="1" style="46" customWidth="1"/>
    <col min="1057" max="1058" width="0" style="46" hidden="1" customWidth="1"/>
    <col min="1059" max="1059" width="4.5703125" style="46" customWidth="1"/>
    <col min="1060" max="1060" width="12.7109375" style="46" customWidth="1"/>
    <col min="1061" max="1063" width="0" style="46" hidden="1" customWidth="1"/>
    <col min="1064" max="1064" width="1.85546875" style="46" customWidth="1"/>
    <col min="1065" max="1065" width="9.140625" style="46" customWidth="1"/>
    <col min="1066" max="1066" width="3.85546875" style="46" customWidth="1"/>
    <col min="1067" max="1279" width="9.140625" style="46"/>
    <col min="1280" max="1280" width="1.28515625" style="46" customWidth="1"/>
    <col min="1281" max="1281" width="33.42578125" style="46" customWidth="1"/>
    <col min="1282" max="1282" width="7.85546875" style="46" customWidth="1"/>
    <col min="1283" max="1283" width="2.5703125" style="46" customWidth="1"/>
    <col min="1284" max="1284" width="1.85546875" style="46" customWidth="1"/>
    <col min="1285" max="1285" width="7.42578125" style="46" customWidth="1"/>
    <col min="1286" max="1287" width="2.85546875" style="46" customWidth="1"/>
    <col min="1288" max="1288" width="0" style="46" hidden="1" customWidth="1"/>
    <col min="1289" max="1289" width="0.42578125" style="46" customWidth="1"/>
    <col min="1290" max="1290" width="1.5703125" style="46" customWidth="1"/>
    <col min="1291" max="1291" width="1" style="46" customWidth="1"/>
    <col min="1292" max="1292" width="3.28515625" style="46" customWidth="1"/>
    <col min="1293" max="1293" width="4.140625" style="46" customWidth="1"/>
    <col min="1294" max="1294" width="1.28515625" style="46" customWidth="1"/>
    <col min="1295" max="1295" width="1.85546875" style="46" customWidth="1"/>
    <col min="1296" max="1296" width="6.140625" style="46" customWidth="1"/>
    <col min="1297" max="1297" width="14.5703125" style="46" customWidth="1"/>
    <col min="1298" max="1298" width="0" style="46" hidden="1" customWidth="1"/>
    <col min="1299" max="1299" width="4.85546875" style="46" customWidth="1"/>
    <col min="1300" max="1300" width="1.5703125" style="46" customWidth="1"/>
    <col min="1301" max="1301" width="1.7109375" style="46" customWidth="1"/>
    <col min="1302" max="1302" width="7.140625" style="46" customWidth="1"/>
    <col min="1303" max="1303" width="1.28515625" style="46" customWidth="1"/>
    <col min="1304" max="1304" width="1" style="46" customWidth="1"/>
    <col min="1305" max="1305" width="2.5703125" style="46" customWidth="1"/>
    <col min="1306" max="1306" width="6.7109375" style="46" customWidth="1"/>
    <col min="1307" max="1308" width="0" style="46" hidden="1" customWidth="1"/>
    <col min="1309" max="1309" width="4.28515625" style="46" customWidth="1"/>
    <col min="1310" max="1310" width="2.42578125" style="46" customWidth="1"/>
    <col min="1311" max="1311" width="16.5703125" style="46" customWidth="1"/>
    <col min="1312" max="1312" width="1" style="46" customWidth="1"/>
    <col min="1313" max="1314" width="0" style="46" hidden="1" customWidth="1"/>
    <col min="1315" max="1315" width="4.5703125" style="46" customWidth="1"/>
    <col min="1316" max="1316" width="12.7109375" style="46" customWidth="1"/>
    <col min="1317" max="1319" width="0" style="46" hidden="1" customWidth="1"/>
    <col min="1320" max="1320" width="1.85546875" style="46" customWidth="1"/>
    <col min="1321" max="1321" width="9.140625" style="46" customWidth="1"/>
    <col min="1322" max="1322" width="3.85546875" style="46" customWidth="1"/>
    <col min="1323" max="1535" width="9.140625" style="46"/>
    <col min="1536" max="1536" width="1.28515625" style="46" customWidth="1"/>
    <col min="1537" max="1537" width="33.42578125" style="46" customWidth="1"/>
    <col min="1538" max="1538" width="7.85546875" style="46" customWidth="1"/>
    <col min="1539" max="1539" width="2.5703125" style="46" customWidth="1"/>
    <col min="1540" max="1540" width="1.85546875" style="46" customWidth="1"/>
    <col min="1541" max="1541" width="7.42578125" style="46" customWidth="1"/>
    <col min="1542" max="1543" width="2.85546875" style="46" customWidth="1"/>
    <col min="1544" max="1544" width="0" style="46" hidden="1" customWidth="1"/>
    <col min="1545" max="1545" width="0.42578125" style="46" customWidth="1"/>
    <col min="1546" max="1546" width="1.5703125" style="46" customWidth="1"/>
    <col min="1547" max="1547" width="1" style="46" customWidth="1"/>
    <col min="1548" max="1548" width="3.28515625" style="46" customWidth="1"/>
    <col min="1549" max="1549" width="4.140625" style="46" customWidth="1"/>
    <col min="1550" max="1550" width="1.28515625" style="46" customWidth="1"/>
    <col min="1551" max="1551" width="1.85546875" style="46" customWidth="1"/>
    <col min="1552" max="1552" width="6.140625" style="46" customWidth="1"/>
    <col min="1553" max="1553" width="14.5703125" style="46" customWidth="1"/>
    <col min="1554" max="1554" width="0" style="46" hidden="1" customWidth="1"/>
    <col min="1555" max="1555" width="4.85546875" style="46" customWidth="1"/>
    <col min="1556" max="1556" width="1.5703125" style="46" customWidth="1"/>
    <col min="1557" max="1557" width="1.7109375" style="46" customWidth="1"/>
    <col min="1558" max="1558" width="7.140625" style="46" customWidth="1"/>
    <col min="1559" max="1559" width="1.28515625" style="46" customWidth="1"/>
    <col min="1560" max="1560" width="1" style="46" customWidth="1"/>
    <col min="1561" max="1561" width="2.5703125" style="46" customWidth="1"/>
    <col min="1562" max="1562" width="6.7109375" style="46" customWidth="1"/>
    <col min="1563" max="1564" width="0" style="46" hidden="1" customWidth="1"/>
    <col min="1565" max="1565" width="4.28515625" style="46" customWidth="1"/>
    <col min="1566" max="1566" width="2.42578125" style="46" customWidth="1"/>
    <col min="1567" max="1567" width="16.5703125" style="46" customWidth="1"/>
    <col min="1568" max="1568" width="1" style="46" customWidth="1"/>
    <col min="1569" max="1570" width="0" style="46" hidden="1" customWidth="1"/>
    <col min="1571" max="1571" width="4.5703125" style="46" customWidth="1"/>
    <col min="1572" max="1572" width="12.7109375" style="46" customWidth="1"/>
    <col min="1573" max="1575" width="0" style="46" hidden="1" customWidth="1"/>
    <col min="1576" max="1576" width="1.85546875" style="46" customWidth="1"/>
    <col min="1577" max="1577" width="9.140625" style="46" customWidth="1"/>
    <col min="1578" max="1578" width="3.85546875" style="46" customWidth="1"/>
    <col min="1579" max="1791" width="9.140625" style="46"/>
    <col min="1792" max="1792" width="1.28515625" style="46" customWidth="1"/>
    <col min="1793" max="1793" width="33.42578125" style="46" customWidth="1"/>
    <col min="1794" max="1794" width="7.85546875" style="46" customWidth="1"/>
    <col min="1795" max="1795" width="2.5703125" style="46" customWidth="1"/>
    <col min="1796" max="1796" width="1.85546875" style="46" customWidth="1"/>
    <col min="1797" max="1797" width="7.42578125" style="46" customWidth="1"/>
    <col min="1798" max="1799" width="2.85546875" style="46" customWidth="1"/>
    <col min="1800" max="1800" width="0" style="46" hidden="1" customWidth="1"/>
    <col min="1801" max="1801" width="0.42578125" style="46" customWidth="1"/>
    <col min="1802" max="1802" width="1.5703125" style="46" customWidth="1"/>
    <col min="1803" max="1803" width="1" style="46" customWidth="1"/>
    <col min="1804" max="1804" width="3.28515625" style="46" customWidth="1"/>
    <col min="1805" max="1805" width="4.140625" style="46" customWidth="1"/>
    <col min="1806" max="1806" width="1.28515625" style="46" customWidth="1"/>
    <col min="1807" max="1807" width="1.85546875" style="46" customWidth="1"/>
    <col min="1808" max="1808" width="6.140625" style="46" customWidth="1"/>
    <col min="1809" max="1809" width="14.5703125" style="46" customWidth="1"/>
    <col min="1810" max="1810" width="0" style="46" hidden="1" customWidth="1"/>
    <col min="1811" max="1811" width="4.85546875" style="46" customWidth="1"/>
    <col min="1812" max="1812" width="1.5703125" style="46" customWidth="1"/>
    <col min="1813" max="1813" width="1.7109375" style="46" customWidth="1"/>
    <col min="1814" max="1814" width="7.140625" style="46" customWidth="1"/>
    <col min="1815" max="1815" width="1.28515625" style="46" customWidth="1"/>
    <col min="1816" max="1816" width="1" style="46" customWidth="1"/>
    <col min="1817" max="1817" width="2.5703125" style="46" customWidth="1"/>
    <col min="1818" max="1818" width="6.7109375" style="46" customWidth="1"/>
    <col min="1819" max="1820" width="0" style="46" hidden="1" customWidth="1"/>
    <col min="1821" max="1821" width="4.28515625" style="46" customWidth="1"/>
    <col min="1822" max="1822" width="2.42578125" style="46" customWidth="1"/>
    <col min="1823" max="1823" width="16.5703125" style="46" customWidth="1"/>
    <col min="1824" max="1824" width="1" style="46" customWidth="1"/>
    <col min="1825" max="1826" width="0" style="46" hidden="1" customWidth="1"/>
    <col min="1827" max="1827" width="4.5703125" style="46" customWidth="1"/>
    <col min="1828" max="1828" width="12.7109375" style="46" customWidth="1"/>
    <col min="1829" max="1831" width="0" style="46" hidden="1" customWidth="1"/>
    <col min="1832" max="1832" width="1.85546875" style="46" customWidth="1"/>
    <col min="1833" max="1833" width="9.140625" style="46" customWidth="1"/>
    <col min="1834" max="1834" width="3.85546875" style="46" customWidth="1"/>
    <col min="1835" max="2047" width="9.140625" style="46"/>
    <col min="2048" max="2048" width="1.28515625" style="46" customWidth="1"/>
    <col min="2049" max="2049" width="33.42578125" style="46" customWidth="1"/>
    <col min="2050" max="2050" width="7.85546875" style="46" customWidth="1"/>
    <col min="2051" max="2051" width="2.5703125" style="46" customWidth="1"/>
    <col min="2052" max="2052" width="1.85546875" style="46" customWidth="1"/>
    <col min="2053" max="2053" width="7.42578125" style="46" customWidth="1"/>
    <col min="2054" max="2055" width="2.85546875" style="46" customWidth="1"/>
    <col min="2056" max="2056" width="0" style="46" hidden="1" customWidth="1"/>
    <col min="2057" max="2057" width="0.42578125" style="46" customWidth="1"/>
    <col min="2058" max="2058" width="1.5703125" style="46" customWidth="1"/>
    <col min="2059" max="2059" width="1" style="46" customWidth="1"/>
    <col min="2060" max="2060" width="3.28515625" style="46" customWidth="1"/>
    <col min="2061" max="2061" width="4.140625" style="46" customWidth="1"/>
    <col min="2062" max="2062" width="1.28515625" style="46" customWidth="1"/>
    <col min="2063" max="2063" width="1.85546875" style="46" customWidth="1"/>
    <col min="2064" max="2064" width="6.140625" style="46" customWidth="1"/>
    <col min="2065" max="2065" width="14.5703125" style="46" customWidth="1"/>
    <col min="2066" max="2066" width="0" style="46" hidden="1" customWidth="1"/>
    <col min="2067" max="2067" width="4.85546875" style="46" customWidth="1"/>
    <col min="2068" max="2068" width="1.5703125" style="46" customWidth="1"/>
    <col min="2069" max="2069" width="1.7109375" style="46" customWidth="1"/>
    <col min="2070" max="2070" width="7.140625" style="46" customWidth="1"/>
    <col min="2071" max="2071" width="1.28515625" style="46" customWidth="1"/>
    <col min="2072" max="2072" width="1" style="46" customWidth="1"/>
    <col min="2073" max="2073" width="2.5703125" style="46" customWidth="1"/>
    <col min="2074" max="2074" width="6.7109375" style="46" customWidth="1"/>
    <col min="2075" max="2076" width="0" style="46" hidden="1" customWidth="1"/>
    <col min="2077" max="2077" width="4.28515625" style="46" customWidth="1"/>
    <col min="2078" max="2078" width="2.42578125" style="46" customWidth="1"/>
    <col min="2079" max="2079" width="16.5703125" style="46" customWidth="1"/>
    <col min="2080" max="2080" width="1" style="46" customWidth="1"/>
    <col min="2081" max="2082" width="0" style="46" hidden="1" customWidth="1"/>
    <col min="2083" max="2083" width="4.5703125" style="46" customWidth="1"/>
    <col min="2084" max="2084" width="12.7109375" style="46" customWidth="1"/>
    <col min="2085" max="2087" width="0" style="46" hidden="1" customWidth="1"/>
    <col min="2088" max="2088" width="1.85546875" style="46" customWidth="1"/>
    <col min="2089" max="2089" width="9.140625" style="46" customWidth="1"/>
    <col min="2090" max="2090" width="3.85546875" style="46" customWidth="1"/>
    <col min="2091" max="2303" width="9.140625" style="46"/>
    <col min="2304" max="2304" width="1.28515625" style="46" customWidth="1"/>
    <col min="2305" max="2305" width="33.42578125" style="46" customWidth="1"/>
    <col min="2306" max="2306" width="7.85546875" style="46" customWidth="1"/>
    <col min="2307" max="2307" width="2.5703125" style="46" customWidth="1"/>
    <col min="2308" max="2308" width="1.85546875" style="46" customWidth="1"/>
    <col min="2309" max="2309" width="7.42578125" style="46" customWidth="1"/>
    <col min="2310" max="2311" width="2.85546875" style="46" customWidth="1"/>
    <col min="2312" max="2312" width="0" style="46" hidden="1" customWidth="1"/>
    <col min="2313" max="2313" width="0.42578125" style="46" customWidth="1"/>
    <col min="2314" max="2314" width="1.5703125" style="46" customWidth="1"/>
    <col min="2315" max="2315" width="1" style="46" customWidth="1"/>
    <col min="2316" max="2316" width="3.28515625" style="46" customWidth="1"/>
    <col min="2317" max="2317" width="4.140625" style="46" customWidth="1"/>
    <col min="2318" max="2318" width="1.28515625" style="46" customWidth="1"/>
    <col min="2319" max="2319" width="1.85546875" style="46" customWidth="1"/>
    <col min="2320" max="2320" width="6.140625" style="46" customWidth="1"/>
    <col min="2321" max="2321" width="14.5703125" style="46" customWidth="1"/>
    <col min="2322" max="2322" width="0" style="46" hidden="1" customWidth="1"/>
    <col min="2323" max="2323" width="4.85546875" style="46" customWidth="1"/>
    <col min="2324" max="2324" width="1.5703125" style="46" customWidth="1"/>
    <col min="2325" max="2325" width="1.7109375" style="46" customWidth="1"/>
    <col min="2326" max="2326" width="7.140625" style="46" customWidth="1"/>
    <col min="2327" max="2327" width="1.28515625" style="46" customWidth="1"/>
    <col min="2328" max="2328" width="1" style="46" customWidth="1"/>
    <col min="2329" max="2329" width="2.5703125" style="46" customWidth="1"/>
    <col min="2330" max="2330" width="6.7109375" style="46" customWidth="1"/>
    <col min="2331" max="2332" width="0" style="46" hidden="1" customWidth="1"/>
    <col min="2333" max="2333" width="4.28515625" style="46" customWidth="1"/>
    <col min="2334" max="2334" width="2.42578125" style="46" customWidth="1"/>
    <col min="2335" max="2335" width="16.5703125" style="46" customWidth="1"/>
    <col min="2336" max="2336" width="1" style="46" customWidth="1"/>
    <col min="2337" max="2338" width="0" style="46" hidden="1" customWidth="1"/>
    <col min="2339" max="2339" width="4.5703125" style="46" customWidth="1"/>
    <col min="2340" max="2340" width="12.7109375" style="46" customWidth="1"/>
    <col min="2341" max="2343" width="0" style="46" hidden="1" customWidth="1"/>
    <col min="2344" max="2344" width="1.85546875" style="46" customWidth="1"/>
    <col min="2345" max="2345" width="9.140625" style="46" customWidth="1"/>
    <col min="2346" max="2346" width="3.85546875" style="46" customWidth="1"/>
    <col min="2347" max="2559" width="9.140625" style="46"/>
    <col min="2560" max="2560" width="1.28515625" style="46" customWidth="1"/>
    <col min="2561" max="2561" width="33.42578125" style="46" customWidth="1"/>
    <col min="2562" max="2562" width="7.85546875" style="46" customWidth="1"/>
    <col min="2563" max="2563" width="2.5703125" style="46" customWidth="1"/>
    <col min="2564" max="2564" width="1.85546875" style="46" customWidth="1"/>
    <col min="2565" max="2565" width="7.42578125" style="46" customWidth="1"/>
    <col min="2566" max="2567" width="2.85546875" style="46" customWidth="1"/>
    <col min="2568" max="2568" width="0" style="46" hidden="1" customWidth="1"/>
    <col min="2569" max="2569" width="0.42578125" style="46" customWidth="1"/>
    <col min="2570" max="2570" width="1.5703125" style="46" customWidth="1"/>
    <col min="2571" max="2571" width="1" style="46" customWidth="1"/>
    <col min="2572" max="2572" width="3.28515625" style="46" customWidth="1"/>
    <col min="2573" max="2573" width="4.140625" style="46" customWidth="1"/>
    <col min="2574" max="2574" width="1.28515625" style="46" customWidth="1"/>
    <col min="2575" max="2575" width="1.85546875" style="46" customWidth="1"/>
    <col min="2576" max="2576" width="6.140625" style="46" customWidth="1"/>
    <col min="2577" max="2577" width="14.5703125" style="46" customWidth="1"/>
    <col min="2578" max="2578" width="0" style="46" hidden="1" customWidth="1"/>
    <col min="2579" max="2579" width="4.85546875" style="46" customWidth="1"/>
    <col min="2580" max="2580" width="1.5703125" style="46" customWidth="1"/>
    <col min="2581" max="2581" width="1.7109375" style="46" customWidth="1"/>
    <col min="2582" max="2582" width="7.140625" style="46" customWidth="1"/>
    <col min="2583" max="2583" width="1.28515625" style="46" customWidth="1"/>
    <col min="2584" max="2584" width="1" style="46" customWidth="1"/>
    <col min="2585" max="2585" width="2.5703125" style="46" customWidth="1"/>
    <col min="2586" max="2586" width="6.7109375" style="46" customWidth="1"/>
    <col min="2587" max="2588" width="0" style="46" hidden="1" customWidth="1"/>
    <col min="2589" max="2589" width="4.28515625" style="46" customWidth="1"/>
    <col min="2590" max="2590" width="2.42578125" style="46" customWidth="1"/>
    <col min="2591" max="2591" width="16.5703125" style="46" customWidth="1"/>
    <col min="2592" max="2592" width="1" style="46" customWidth="1"/>
    <col min="2593" max="2594" width="0" style="46" hidden="1" customWidth="1"/>
    <col min="2595" max="2595" width="4.5703125" style="46" customWidth="1"/>
    <col min="2596" max="2596" width="12.7109375" style="46" customWidth="1"/>
    <col min="2597" max="2599" width="0" style="46" hidden="1" customWidth="1"/>
    <col min="2600" max="2600" width="1.85546875" style="46" customWidth="1"/>
    <col min="2601" max="2601" width="9.140625" style="46" customWidth="1"/>
    <col min="2602" max="2602" width="3.85546875" style="46" customWidth="1"/>
    <col min="2603" max="2815" width="9.140625" style="46"/>
    <col min="2816" max="2816" width="1.28515625" style="46" customWidth="1"/>
    <col min="2817" max="2817" width="33.42578125" style="46" customWidth="1"/>
    <col min="2818" max="2818" width="7.85546875" style="46" customWidth="1"/>
    <col min="2819" max="2819" width="2.5703125" style="46" customWidth="1"/>
    <col min="2820" max="2820" width="1.85546875" style="46" customWidth="1"/>
    <col min="2821" max="2821" width="7.42578125" style="46" customWidth="1"/>
    <col min="2822" max="2823" width="2.85546875" style="46" customWidth="1"/>
    <col min="2824" max="2824" width="0" style="46" hidden="1" customWidth="1"/>
    <col min="2825" max="2825" width="0.42578125" style="46" customWidth="1"/>
    <col min="2826" max="2826" width="1.5703125" style="46" customWidth="1"/>
    <col min="2827" max="2827" width="1" style="46" customWidth="1"/>
    <col min="2828" max="2828" width="3.28515625" style="46" customWidth="1"/>
    <col min="2829" max="2829" width="4.140625" style="46" customWidth="1"/>
    <col min="2830" max="2830" width="1.28515625" style="46" customWidth="1"/>
    <col min="2831" max="2831" width="1.85546875" style="46" customWidth="1"/>
    <col min="2832" max="2832" width="6.140625" style="46" customWidth="1"/>
    <col min="2833" max="2833" width="14.5703125" style="46" customWidth="1"/>
    <col min="2834" max="2834" width="0" style="46" hidden="1" customWidth="1"/>
    <col min="2835" max="2835" width="4.85546875" style="46" customWidth="1"/>
    <col min="2836" max="2836" width="1.5703125" style="46" customWidth="1"/>
    <col min="2837" max="2837" width="1.7109375" style="46" customWidth="1"/>
    <col min="2838" max="2838" width="7.140625" style="46" customWidth="1"/>
    <col min="2839" max="2839" width="1.28515625" style="46" customWidth="1"/>
    <col min="2840" max="2840" width="1" style="46" customWidth="1"/>
    <col min="2841" max="2841" width="2.5703125" style="46" customWidth="1"/>
    <col min="2842" max="2842" width="6.7109375" style="46" customWidth="1"/>
    <col min="2843" max="2844" width="0" style="46" hidden="1" customWidth="1"/>
    <col min="2845" max="2845" width="4.28515625" style="46" customWidth="1"/>
    <col min="2846" max="2846" width="2.42578125" style="46" customWidth="1"/>
    <col min="2847" max="2847" width="16.5703125" style="46" customWidth="1"/>
    <col min="2848" max="2848" width="1" style="46" customWidth="1"/>
    <col min="2849" max="2850" width="0" style="46" hidden="1" customWidth="1"/>
    <col min="2851" max="2851" width="4.5703125" style="46" customWidth="1"/>
    <col min="2852" max="2852" width="12.7109375" style="46" customWidth="1"/>
    <col min="2853" max="2855" width="0" style="46" hidden="1" customWidth="1"/>
    <col min="2856" max="2856" width="1.85546875" style="46" customWidth="1"/>
    <col min="2857" max="2857" width="9.140625" style="46" customWidth="1"/>
    <col min="2858" max="2858" width="3.85546875" style="46" customWidth="1"/>
    <col min="2859" max="3071" width="9.140625" style="46"/>
    <col min="3072" max="3072" width="1.28515625" style="46" customWidth="1"/>
    <col min="3073" max="3073" width="33.42578125" style="46" customWidth="1"/>
    <col min="3074" max="3074" width="7.85546875" style="46" customWidth="1"/>
    <col min="3075" max="3075" width="2.5703125" style="46" customWidth="1"/>
    <col min="3076" max="3076" width="1.85546875" style="46" customWidth="1"/>
    <col min="3077" max="3077" width="7.42578125" style="46" customWidth="1"/>
    <col min="3078" max="3079" width="2.85546875" style="46" customWidth="1"/>
    <col min="3080" max="3080" width="0" style="46" hidden="1" customWidth="1"/>
    <col min="3081" max="3081" width="0.42578125" style="46" customWidth="1"/>
    <col min="3082" max="3082" width="1.5703125" style="46" customWidth="1"/>
    <col min="3083" max="3083" width="1" style="46" customWidth="1"/>
    <col min="3084" max="3084" width="3.28515625" style="46" customWidth="1"/>
    <col min="3085" max="3085" width="4.140625" style="46" customWidth="1"/>
    <col min="3086" max="3086" width="1.28515625" style="46" customWidth="1"/>
    <col min="3087" max="3087" width="1.85546875" style="46" customWidth="1"/>
    <col min="3088" max="3088" width="6.140625" style="46" customWidth="1"/>
    <col min="3089" max="3089" width="14.5703125" style="46" customWidth="1"/>
    <col min="3090" max="3090" width="0" style="46" hidden="1" customWidth="1"/>
    <col min="3091" max="3091" width="4.85546875" style="46" customWidth="1"/>
    <col min="3092" max="3092" width="1.5703125" style="46" customWidth="1"/>
    <col min="3093" max="3093" width="1.7109375" style="46" customWidth="1"/>
    <col min="3094" max="3094" width="7.140625" style="46" customWidth="1"/>
    <col min="3095" max="3095" width="1.28515625" style="46" customWidth="1"/>
    <col min="3096" max="3096" width="1" style="46" customWidth="1"/>
    <col min="3097" max="3097" width="2.5703125" style="46" customWidth="1"/>
    <col min="3098" max="3098" width="6.7109375" style="46" customWidth="1"/>
    <col min="3099" max="3100" width="0" style="46" hidden="1" customWidth="1"/>
    <col min="3101" max="3101" width="4.28515625" style="46" customWidth="1"/>
    <col min="3102" max="3102" width="2.42578125" style="46" customWidth="1"/>
    <col min="3103" max="3103" width="16.5703125" style="46" customWidth="1"/>
    <col min="3104" max="3104" width="1" style="46" customWidth="1"/>
    <col min="3105" max="3106" width="0" style="46" hidden="1" customWidth="1"/>
    <col min="3107" max="3107" width="4.5703125" style="46" customWidth="1"/>
    <col min="3108" max="3108" width="12.7109375" style="46" customWidth="1"/>
    <col min="3109" max="3111" width="0" style="46" hidden="1" customWidth="1"/>
    <col min="3112" max="3112" width="1.85546875" style="46" customWidth="1"/>
    <col min="3113" max="3113" width="9.140625" style="46" customWidth="1"/>
    <col min="3114" max="3114" width="3.85546875" style="46" customWidth="1"/>
    <col min="3115" max="3327" width="9.140625" style="46"/>
    <col min="3328" max="3328" width="1.28515625" style="46" customWidth="1"/>
    <col min="3329" max="3329" width="33.42578125" style="46" customWidth="1"/>
    <col min="3330" max="3330" width="7.85546875" style="46" customWidth="1"/>
    <col min="3331" max="3331" width="2.5703125" style="46" customWidth="1"/>
    <col min="3332" max="3332" width="1.85546875" style="46" customWidth="1"/>
    <col min="3333" max="3333" width="7.42578125" style="46" customWidth="1"/>
    <col min="3334" max="3335" width="2.85546875" style="46" customWidth="1"/>
    <col min="3336" max="3336" width="0" style="46" hidden="1" customWidth="1"/>
    <col min="3337" max="3337" width="0.42578125" style="46" customWidth="1"/>
    <col min="3338" max="3338" width="1.5703125" style="46" customWidth="1"/>
    <col min="3339" max="3339" width="1" style="46" customWidth="1"/>
    <col min="3340" max="3340" width="3.28515625" style="46" customWidth="1"/>
    <col min="3341" max="3341" width="4.140625" style="46" customWidth="1"/>
    <col min="3342" max="3342" width="1.28515625" style="46" customWidth="1"/>
    <col min="3343" max="3343" width="1.85546875" style="46" customWidth="1"/>
    <col min="3344" max="3344" width="6.140625" style="46" customWidth="1"/>
    <col min="3345" max="3345" width="14.5703125" style="46" customWidth="1"/>
    <col min="3346" max="3346" width="0" style="46" hidden="1" customWidth="1"/>
    <col min="3347" max="3347" width="4.85546875" style="46" customWidth="1"/>
    <col min="3348" max="3348" width="1.5703125" style="46" customWidth="1"/>
    <col min="3349" max="3349" width="1.7109375" style="46" customWidth="1"/>
    <col min="3350" max="3350" width="7.140625" style="46" customWidth="1"/>
    <col min="3351" max="3351" width="1.28515625" style="46" customWidth="1"/>
    <col min="3352" max="3352" width="1" style="46" customWidth="1"/>
    <col min="3353" max="3353" width="2.5703125" style="46" customWidth="1"/>
    <col min="3354" max="3354" width="6.7109375" style="46" customWidth="1"/>
    <col min="3355" max="3356" width="0" style="46" hidden="1" customWidth="1"/>
    <col min="3357" max="3357" width="4.28515625" style="46" customWidth="1"/>
    <col min="3358" max="3358" width="2.42578125" style="46" customWidth="1"/>
    <col min="3359" max="3359" width="16.5703125" style="46" customWidth="1"/>
    <col min="3360" max="3360" width="1" style="46" customWidth="1"/>
    <col min="3361" max="3362" width="0" style="46" hidden="1" customWidth="1"/>
    <col min="3363" max="3363" width="4.5703125" style="46" customWidth="1"/>
    <col min="3364" max="3364" width="12.7109375" style="46" customWidth="1"/>
    <col min="3365" max="3367" width="0" style="46" hidden="1" customWidth="1"/>
    <col min="3368" max="3368" width="1.85546875" style="46" customWidth="1"/>
    <col min="3369" max="3369" width="9.140625" style="46" customWidth="1"/>
    <col min="3370" max="3370" width="3.85546875" style="46" customWidth="1"/>
    <col min="3371" max="3583" width="9.140625" style="46"/>
    <col min="3584" max="3584" width="1.28515625" style="46" customWidth="1"/>
    <col min="3585" max="3585" width="33.42578125" style="46" customWidth="1"/>
    <col min="3586" max="3586" width="7.85546875" style="46" customWidth="1"/>
    <col min="3587" max="3587" width="2.5703125" style="46" customWidth="1"/>
    <col min="3588" max="3588" width="1.85546875" style="46" customWidth="1"/>
    <col min="3589" max="3589" width="7.42578125" style="46" customWidth="1"/>
    <col min="3590" max="3591" width="2.85546875" style="46" customWidth="1"/>
    <col min="3592" max="3592" width="0" style="46" hidden="1" customWidth="1"/>
    <col min="3593" max="3593" width="0.42578125" style="46" customWidth="1"/>
    <col min="3594" max="3594" width="1.5703125" style="46" customWidth="1"/>
    <col min="3595" max="3595" width="1" style="46" customWidth="1"/>
    <col min="3596" max="3596" width="3.28515625" style="46" customWidth="1"/>
    <col min="3597" max="3597" width="4.140625" style="46" customWidth="1"/>
    <col min="3598" max="3598" width="1.28515625" style="46" customWidth="1"/>
    <col min="3599" max="3599" width="1.85546875" style="46" customWidth="1"/>
    <col min="3600" max="3600" width="6.140625" style="46" customWidth="1"/>
    <col min="3601" max="3601" width="14.5703125" style="46" customWidth="1"/>
    <col min="3602" max="3602" width="0" style="46" hidden="1" customWidth="1"/>
    <col min="3603" max="3603" width="4.85546875" style="46" customWidth="1"/>
    <col min="3604" max="3604" width="1.5703125" style="46" customWidth="1"/>
    <col min="3605" max="3605" width="1.7109375" style="46" customWidth="1"/>
    <col min="3606" max="3606" width="7.140625" style="46" customWidth="1"/>
    <col min="3607" max="3607" width="1.28515625" style="46" customWidth="1"/>
    <col min="3608" max="3608" width="1" style="46" customWidth="1"/>
    <col min="3609" max="3609" width="2.5703125" style="46" customWidth="1"/>
    <col min="3610" max="3610" width="6.7109375" style="46" customWidth="1"/>
    <col min="3611" max="3612" width="0" style="46" hidden="1" customWidth="1"/>
    <col min="3613" max="3613" width="4.28515625" style="46" customWidth="1"/>
    <col min="3614" max="3614" width="2.42578125" style="46" customWidth="1"/>
    <col min="3615" max="3615" width="16.5703125" style="46" customWidth="1"/>
    <col min="3616" max="3616" width="1" style="46" customWidth="1"/>
    <col min="3617" max="3618" width="0" style="46" hidden="1" customWidth="1"/>
    <col min="3619" max="3619" width="4.5703125" style="46" customWidth="1"/>
    <col min="3620" max="3620" width="12.7109375" style="46" customWidth="1"/>
    <col min="3621" max="3623" width="0" style="46" hidden="1" customWidth="1"/>
    <col min="3624" max="3624" width="1.85546875" style="46" customWidth="1"/>
    <col min="3625" max="3625" width="9.140625" style="46" customWidth="1"/>
    <col min="3626" max="3626" width="3.85546875" style="46" customWidth="1"/>
    <col min="3627" max="3839" width="9.140625" style="46"/>
    <col min="3840" max="3840" width="1.28515625" style="46" customWidth="1"/>
    <col min="3841" max="3841" width="33.42578125" style="46" customWidth="1"/>
    <col min="3842" max="3842" width="7.85546875" style="46" customWidth="1"/>
    <col min="3843" max="3843" width="2.5703125" style="46" customWidth="1"/>
    <col min="3844" max="3844" width="1.85546875" style="46" customWidth="1"/>
    <col min="3845" max="3845" width="7.42578125" style="46" customWidth="1"/>
    <col min="3846" max="3847" width="2.85546875" style="46" customWidth="1"/>
    <col min="3848" max="3848" width="0" style="46" hidden="1" customWidth="1"/>
    <col min="3849" max="3849" width="0.42578125" style="46" customWidth="1"/>
    <col min="3850" max="3850" width="1.5703125" style="46" customWidth="1"/>
    <col min="3851" max="3851" width="1" style="46" customWidth="1"/>
    <col min="3852" max="3852" width="3.28515625" style="46" customWidth="1"/>
    <col min="3853" max="3853" width="4.140625" style="46" customWidth="1"/>
    <col min="3854" max="3854" width="1.28515625" style="46" customWidth="1"/>
    <col min="3855" max="3855" width="1.85546875" style="46" customWidth="1"/>
    <col min="3856" max="3856" width="6.140625" style="46" customWidth="1"/>
    <col min="3857" max="3857" width="14.5703125" style="46" customWidth="1"/>
    <col min="3858" max="3858" width="0" style="46" hidden="1" customWidth="1"/>
    <col min="3859" max="3859" width="4.85546875" style="46" customWidth="1"/>
    <col min="3860" max="3860" width="1.5703125" style="46" customWidth="1"/>
    <col min="3861" max="3861" width="1.7109375" style="46" customWidth="1"/>
    <col min="3862" max="3862" width="7.140625" style="46" customWidth="1"/>
    <col min="3863" max="3863" width="1.28515625" style="46" customWidth="1"/>
    <col min="3864" max="3864" width="1" style="46" customWidth="1"/>
    <col min="3865" max="3865" width="2.5703125" style="46" customWidth="1"/>
    <col min="3866" max="3866" width="6.7109375" style="46" customWidth="1"/>
    <col min="3867" max="3868" width="0" style="46" hidden="1" customWidth="1"/>
    <col min="3869" max="3869" width="4.28515625" style="46" customWidth="1"/>
    <col min="3870" max="3870" width="2.42578125" style="46" customWidth="1"/>
    <col min="3871" max="3871" width="16.5703125" style="46" customWidth="1"/>
    <col min="3872" max="3872" width="1" style="46" customWidth="1"/>
    <col min="3873" max="3874" width="0" style="46" hidden="1" customWidth="1"/>
    <col min="3875" max="3875" width="4.5703125" style="46" customWidth="1"/>
    <col min="3876" max="3876" width="12.7109375" style="46" customWidth="1"/>
    <col min="3877" max="3879" width="0" style="46" hidden="1" customWidth="1"/>
    <col min="3880" max="3880" width="1.85546875" style="46" customWidth="1"/>
    <col min="3881" max="3881" width="9.140625" style="46" customWidth="1"/>
    <col min="3882" max="3882" width="3.85546875" style="46" customWidth="1"/>
    <col min="3883" max="4095" width="9.140625" style="46"/>
    <col min="4096" max="4096" width="1.28515625" style="46" customWidth="1"/>
    <col min="4097" max="4097" width="33.42578125" style="46" customWidth="1"/>
    <col min="4098" max="4098" width="7.85546875" style="46" customWidth="1"/>
    <col min="4099" max="4099" width="2.5703125" style="46" customWidth="1"/>
    <col min="4100" max="4100" width="1.85546875" style="46" customWidth="1"/>
    <col min="4101" max="4101" width="7.42578125" style="46" customWidth="1"/>
    <col min="4102" max="4103" width="2.85546875" style="46" customWidth="1"/>
    <col min="4104" max="4104" width="0" style="46" hidden="1" customWidth="1"/>
    <col min="4105" max="4105" width="0.42578125" style="46" customWidth="1"/>
    <col min="4106" max="4106" width="1.5703125" style="46" customWidth="1"/>
    <col min="4107" max="4107" width="1" style="46" customWidth="1"/>
    <col min="4108" max="4108" width="3.28515625" style="46" customWidth="1"/>
    <col min="4109" max="4109" width="4.140625" style="46" customWidth="1"/>
    <col min="4110" max="4110" width="1.28515625" style="46" customWidth="1"/>
    <col min="4111" max="4111" width="1.85546875" style="46" customWidth="1"/>
    <col min="4112" max="4112" width="6.140625" style="46" customWidth="1"/>
    <col min="4113" max="4113" width="14.5703125" style="46" customWidth="1"/>
    <col min="4114" max="4114" width="0" style="46" hidden="1" customWidth="1"/>
    <col min="4115" max="4115" width="4.85546875" style="46" customWidth="1"/>
    <col min="4116" max="4116" width="1.5703125" style="46" customWidth="1"/>
    <col min="4117" max="4117" width="1.7109375" style="46" customWidth="1"/>
    <col min="4118" max="4118" width="7.140625" style="46" customWidth="1"/>
    <col min="4119" max="4119" width="1.28515625" style="46" customWidth="1"/>
    <col min="4120" max="4120" width="1" style="46" customWidth="1"/>
    <col min="4121" max="4121" width="2.5703125" style="46" customWidth="1"/>
    <col min="4122" max="4122" width="6.7109375" style="46" customWidth="1"/>
    <col min="4123" max="4124" width="0" style="46" hidden="1" customWidth="1"/>
    <col min="4125" max="4125" width="4.28515625" style="46" customWidth="1"/>
    <col min="4126" max="4126" width="2.42578125" style="46" customWidth="1"/>
    <col min="4127" max="4127" width="16.5703125" style="46" customWidth="1"/>
    <col min="4128" max="4128" width="1" style="46" customWidth="1"/>
    <col min="4129" max="4130" width="0" style="46" hidden="1" customWidth="1"/>
    <col min="4131" max="4131" width="4.5703125" style="46" customWidth="1"/>
    <col min="4132" max="4132" width="12.7109375" style="46" customWidth="1"/>
    <col min="4133" max="4135" width="0" style="46" hidden="1" customWidth="1"/>
    <col min="4136" max="4136" width="1.85546875" style="46" customWidth="1"/>
    <col min="4137" max="4137" width="9.140625" style="46" customWidth="1"/>
    <col min="4138" max="4138" width="3.85546875" style="46" customWidth="1"/>
    <col min="4139" max="4351" width="9.140625" style="46"/>
    <col min="4352" max="4352" width="1.28515625" style="46" customWidth="1"/>
    <col min="4353" max="4353" width="33.42578125" style="46" customWidth="1"/>
    <col min="4354" max="4354" width="7.85546875" style="46" customWidth="1"/>
    <col min="4355" max="4355" width="2.5703125" style="46" customWidth="1"/>
    <col min="4356" max="4356" width="1.85546875" style="46" customWidth="1"/>
    <col min="4357" max="4357" width="7.42578125" style="46" customWidth="1"/>
    <col min="4358" max="4359" width="2.85546875" style="46" customWidth="1"/>
    <col min="4360" max="4360" width="0" style="46" hidden="1" customWidth="1"/>
    <col min="4361" max="4361" width="0.42578125" style="46" customWidth="1"/>
    <col min="4362" max="4362" width="1.5703125" style="46" customWidth="1"/>
    <col min="4363" max="4363" width="1" style="46" customWidth="1"/>
    <col min="4364" max="4364" width="3.28515625" style="46" customWidth="1"/>
    <col min="4365" max="4365" width="4.140625" style="46" customWidth="1"/>
    <col min="4366" max="4366" width="1.28515625" style="46" customWidth="1"/>
    <col min="4367" max="4367" width="1.85546875" style="46" customWidth="1"/>
    <col min="4368" max="4368" width="6.140625" style="46" customWidth="1"/>
    <col min="4369" max="4369" width="14.5703125" style="46" customWidth="1"/>
    <col min="4370" max="4370" width="0" style="46" hidden="1" customWidth="1"/>
    <col min="4371" max="4371" width="4.85546875" style="46" customWidth="1"/>
    <col min="4372" max="4372" width="1.5703125" style="46" customWidth="1"/>
    <col min="4373" max="4373" width="1.7109375" style="46" customWidth="1"/>
    <col min="4374" max="4374" width="7.140625" style="46" customWidth="1"/>
    <col min="4375" max="4375" width="1.28515625" style="46" customWidth="1"/>
    <col min="4376" max="4376" width="1" style="46" customWidth="1"/>
    <col min="4377" max="4377" width="2.5703125" style="46" customWidth="1"/>
    <col min="4378" max="4378" width="6.7109375" style="46" customWidth="1"/>
    <col min="4379" max="4380" width="0" style="46" hidden="1" customWidth="1"/>
    <col min="4381" max="4381" width="4.28515625" style="46" customWidth="1"/>
    <col min="4382" max="4382" width="2.42578125" style="46" customWidth="1"/>
    <col min="4383" max="4383" width="16.5703125" style="46" customWidth="1"/>
    <col min="4384" max="4384" width="1" style="46" customWidth="1"/>
    <col min="4385" max="4386" width="0" style="46" hidden="1" customWidth="1"/>
    <col min="4387" max="4387" width="4.5703125" style="46" customWidth="1"/>
    <col min="4388" max="4388" width="12.7109375" style="46" customWidth="1"/>
    <col min="4389" max="4391" width="0" style="46" hidden="1" customWidth="1"/>
    <col min="4392" max="4392" width="1.85546875" style="46" customWidth="1"/>
    <col min="4393" max="4393" width="9.140625" style="46" customWidth="1"/>
    <col min="4394" max="4394" width="3.85546875" style="46" customWidth="1"/>
    <col min="4395" max="4607" width="9.140625" style="46"/>
    <col min="4608" max="4608" width="1.28515625" style="46" customWidth="1"/>
    <col min="4609" max="4609" width="33.42578125" style="46" customWidth="1"/>
    <col min="4610" max="4610" width="7.85546875" style="46" customWidth="1"/>
    <col min="4611" max="4611" width="2.5703125" style="46" customWidth="1"/>
    <col min="4612" max="4612" width="1.85546875" style="46" customWidth="1"/>
    <col min="4613" max="4613" width="7.42578125" style="46" customWidth="1"/>
    <col min="4614" max="4615" width="2.85546875" style="46" customWidth="1"/>
    <col min="4616" max="4616" width="0" style="46" hidden="1" customWidth="1"/>
    <col min="4617" max="4617" width="0.42578125" style="46" customWidth="1"/>
    <col min="4618" max="4618" width="1.5703125" style="46" customWidth="1"/>
    <col min="4619" max="4619" width="1" style="46" customWidth="1"/>
    <col min="4620" max="4620" width="3.28515625" style="46" customWidth="1"/>
    <col min="4621" max="4621" width="4.140625" style="46" customWidth="1"/>
    <col min="4622" max="4622" width="1.28515625" style="46" customWidth="1"/>
    <col min="4623" max="4623" width="1.85546875" style="46" customWidth="1"/>
    <col min="4624" max="4624" width="6.140625" style="46" customWidth="1"/>
    <col min="4625" max="4625" width="14.5703125" style="46" customWidth="1"/>
    <col min="4626" max="4626" width="0" style="46" hidden="1" customWidth="1"/>
    <col min="4627" max="4627" width="4.85546875" style="46" customWidth="1"/>
    <col min="4628" max="4628" width="1.5703125" style="46" customWidth="1"/>
    <col min="4629" max="4629" width="1.7109375" style="46" customWidth="1"/>
    <col min="4630" max="4630" width="7.140625" style="46" customWidth="1"/>
    <col min="4631" max="4631" width="1.28515625" style="46" customWidth="1"/>
    <col min="4632" max="4632" width="1" style="46" customWidth="1"/>
    <col min="4633" max="4633" width="2.5703125" style="46" customWidth="1"/>
    <col min="4634" max="4634" width="6.7109375" style="46" customWidth="1"/>
    <col min="4635" max="4636" width="0" style="46" hidden="1" customWidth="1"/>
    <col min="4637" max="4637" width="4.28515625" style="46" customWidth="1"/>
    <col min="4638" max="4638" width="2.42578125" style="46" customWidth="1"/>
    <col min="4639" max="4639" width="16.5703125" style="46" customWidth="1"/>
    <col min="4640" max="4640" width="1" style="46" customWidth="1"/>
    <col min="4641" max="4642" width="0" style="46" hidden="1" customWidth="1"/>
    <col min="4643" max="4643" width="4.5703125" style="46" customWidth="1"/>
    <col min="4644" max="4644" width="12.7109375" style="46" customWidth="1"/>
    <col min="4645" max="4647" width="0" style="46" hidden="1" customWidth="1"/>
    <col min="4648" max="4648" width="1.85546875" style="46" customWidth="1"/>
    <col min="4649" max="4649" width="9.140625" style="46" customWidth="1"/>
    <col min="4650" max="4650" width="3.85546875" style="46" customWidth="1"/>
    <col min="4651" max="4863" width="9.140625" style="46"/>
    <col min="4864" max="4864" width="1.28515625" style="46" customWidth="1"/>
    <col min="4865" max="4865" width="33.42578125" style="46" customWidth="1"/>
    <col min="4866" max="4866" width="7.85546875" style="46" customWidth="1"/>
    <col min="4867" max="4867" width="2.5703125" style="46" customWidth="1"/>
    <col min="4868" max="4868" width="1.85546875" style="46" customWidth="1"/>
    <col min="4869" max="4869" width="7.42578125" style="46" customWidth="1"/>
    <col min="4870" max="4871" width="2.85546875" style="46" customWidth="1"/>
    <col min="4872" max="4872" width="0" style="46" hidden="1" customWidth="1"/>
    <col min="4873" max="4873" width="0.42578125" style="46" customWidth="1"/>
    <col min="4874" max="4874" width="1.5703125" style="46" customWidth="1"/>
    <col min="4875" max="4875" width="1" style="46" customWidth="1"/>
    <col min="4876" max="4876" width="3.28515625" style="46" customWidth="1"/>
    <col min="4877" max="4877" width="4.140625" style="46" customWidth="1"/>
    <col min="4878" max="4878" width="1.28515625" style="46" customWidth="1"/>
    <col min="4879" max="4879" width="1.85546875" style="46" customWidth="1"/>
    <col min="4880" max="4880" width="6.140625" style="46" customWidth="1"/>
    <col min="4881" max="4881" width="14.5703125" style="46" customWidth="1"/>
    <col min="4882" max="4882" width="0" style="46" hidden="1" customWidth="1"/>
    <col min="4883" max="4883" width="4.85546875" style="46" customWidth="1"/>
    <col min="4884" max="4884" width="1.5703125" style="46" customWidth="1"/>
    <col min="4885" max="4885" width="1.7109375" style="46" customWidth="1"/>
    <col min="4886" max="4886" width="7.140625" style="46" customWidth="1"/>
    <col min="4887" max="4887" width="1.28515625" style="46" customWidth="1"/>
    <col min="4888" max="4888" width="1" style="46" customWidth="1"/>
    <col min="4889" max="4889" width="2.5703125" style="46" customWidth="1"/>
    <col min="4890" max="4890" width="6.7109375" style="46" customWidth="1"/>
    <col min="4891" max="4892" width="0" style="46" hidden="1" customWidth="1"/>
    <col min="4893" max="4893" width="4.28515625" style="46" customWidth="1"/>
    <col min="4894" max="4894" width="2.42578125" style="46" customWidth="1"/>
    <col min="4895" max="4895" width="16.5703125" style="46" customWidth="1"/>
    <col min="4896" max="4896" width="1" style="46" customWidth="1"/>
    <col min="4897" max="4898" width="0" style="46" hidden="1" customWidth="1"/>
    <col min="4899" max="4899" width="4.5703125" style="46" customWidth="1"/>
    <col min="4900" max="4900" width="12.7109375" style="46" customWidth="1"/>
    <col min="4901" max="4903" width="0" style="46" hidden="1" customWidth="1"/>
    <col min="4904" max="4904" width="1.85546875" style="46" customWidth="1"/>
    <col min="4905" max="4905" width="9.140625" style="46" customWidth="1"/>
    <col min="4906" max="4906" width="3.85546875" style="46" customWidth="1"/>
    <col min="4907" max="5119" width="9.140625" style="46"/>
    <col min="5120" max="5120" width="1.28515625" style="46" customWidth="1"/>
    <col min="5121" max="5121" width="33.42578125" style="46" customWidth="1"/>
    <col min="5122" max="5122" width="7.85546875" style="46" customWidth="1"/>
    <col min="5123" max="5123" width="2.5703125" style="46" customWidth="1"/>
    <col min="5124" max="5124" width="1.85546875" style="46" customWidth="1"/>
    <col min="5125" max="5125" width="7.42578125" style="46" customWidth="1"/>
    <col min="5126" max="5127" width="2.85546875" style="46" customWidth="1"/>
    <col min="5128" max="5128" width="0" style="46" hidden="1" customWidth="1"/>
    <col min="5129" max="5129" width="0.42578125" style="46" customWidth="1"/>
    <col min="5130" max="5130" width="1.5703125" style="46" customWidth="1"/>
    <col min="5131" max="5131" width="1" style="46" customWidth="1"/>
    <col min="5132" max="5132" width="3.28515625" style="46" customWidth="1"/>
    <col min="5133" max="5133" width="4.140625" style="46" customWidth="1"/>
    <col min="5134" max="5134" width="1.28515625" style="46" customWidth="1"/>
    <col min="5135" max="5135" width="1.85546875" style="46" customWidth="1"/>
    <col min="5136" max="5136" width="6.140625" style="46" customWidth="1"/>
    <col min="5137" max="5137" width="14.5703125" style="46" customWidth="1"/>
    <col min="5138" max="5138" width="0" style="46" hidden="1" customWidth="1"/>
    <col min="5139" max="5139" width="4.85546875" style="46" customWidth="1"/>
    <col min="5140" max="5140" width="1.5703125" style="46" customWidth="1"/>
    <col min="5141" max="5141" width="1.7109375" style="46" customWidth="1"/>
    <col min="5142" max="5142" width="7.140625" style="46" customWidth="1"/>
    <col min="5143" max="5143" width="1.28515625" style="46" customWidth="1"/>
    <col min="5144" max="5144" width="1" style="46" customWidth="1"/>
    <col min="5145" max="5145" width="2.5703125" style="46" customWidth="1"/>
    <col min="5146" max="5146" width="6.7109375" style="46" customWidth="1"/>
    <col min="5147" max="5148" width="0" style="46" hidden="1" customWidth="1"/>
    <col min="5149" max="5149" width="4.28515625" style="46" customWidth="1"/>
    <col min="5150" max="5150" width="2.42578125" style="46" customWidth="1"/>
    <col min="5151" max="5151" width="16.5703125" style="46" customWidth="1"/>
    <col min="5152" max="5152" width="1" style="46" customWidth="1"/>
    <col min="5153" max="5154" width="0" style="46" hidden="1" customWidth="1"/>
    <col min="5155" max="5155" width="4.5703125" style="46" customWidth="1"/>
    <col min="5156" max="5156" width="12.7109375" style="46" customWidth="1"/>
    <col min="5157" max="5159" width="0" style="46" hidden="1" customWidth="1"/>
    <col min="5160" max="5160" width="1.85546875" style="46" customWidth="1"/>
    <col min="5161" max="5161" width="9.140625" style="46" customWidth="1"/>
    <col min="5162" max="5162" width="3.85546875" style="46" customWidth="1"/>
    <col min="5163" max="5375" width="9.140625" style="46"/>
    <col min="5376" max="5376" width="1.28515625" style="46" customWidth="1"/>
    <col min="5377" max="5377" width="33.42578125" style="46" customWidth="1"/>
    <col min="5378" max="5378" width="7.85546875" style="46" customWidth="1"/>
    <col min="5379" max="5379" width="2.5703125" style="46" customWidth="1"/>
    <col min="5380" max="5380" width="1.85546875" style="46" customWidth="1"/>
    <col min="5381" max="5381" width="7.42578125" style="46" customWidth="1"/>
    <col min="5382" max="5383" width="2.85546875" style="46" customWidth="1"/>
    <col min="5384" max="5384" width="0" style="46" hidden="1" customWidth="1"/>
    <col min="5385" max="5385" width="0.42578125" style="46" customWidth="1"/>
    <col min="5386" max="5386" width="1.5703125" style="46" customWidth="1"/>
    <col min="5387" max="5387" width="1" style="46" customWidth="1"/>
    <col min="5388" max="5388" width="3.28515625" style="46" customWidth="1"/>
    <col min="5389" max="5389" width="4.140625" style="46" customWidth="1"/>
    <col min="5390" max="5390" width="1.28515625" style="46" customWidth="1"/>
    <col min="5391" max="5391" width="1.85546875" style="46" customWidth="1"/>
    <col min="5392" max="5392" width="6.140625" style="46" customWidth="1"/>
    <col min="5393" max="5393" width="14.5703125" style="46" customWidth="1"/>
    <col min="5394" max="5394" width="0" style="46" hidden="1" customWidth="1"/>
    <col min="5395" max="5395" width="4.85546875" style="46" customWidth="1"/>
    <col min="5396" max="5396" width="1.5703125" style="46" customWidth="1"/>
    <col min="5397" max="5397" width="1.7109375" style="46" customWidth="1"/>
    <col min="5398" max="5398" width="7.140625" style="46" customWidth="1"/>
    <col min="5399" max="5399" width="1.28515625" style="46" customWidth="1"/>
    <col min="5400" max="5400" width="1" style="46" customWidth="1"/>
    <col min="5401" max="5401" width="2.5703125" style="46" customWidth="1"/>
    <col min="5402" max="5402" width="6.7109375" style="46" customWidth="1"/>
    <col min="5403" max="5404" width="0" style="46" hidden="1" customWidth="1"/>
    <col min="5405" max="5405" width="4.28515625" style="46" customWidth="1"/>
    <col min="5406" max="5406" width="2.42578125" style="46" customWidth="1"/>
    <col min="5407" max="5407" width="16.5703125" style="46" customWidth="1"/>
    <col min="5408" max="5408" width="1" style="46" customWidth="1"/>
    <col min="5409" max="5410" width="0" style="46" hidden="1" customWidth="1"/>
    <col min="5411" max="5411" width="4.5703125" style="46" customWidth="1"/>
    <col min="5412" max="5412" width="12.7109375" style="46" customWidth="1"/>
    <col min="5413" max="5415" width="0" style="46" hidden="1" customWidth="1"/>
    <col min="5416" max="5416" width="1.85546875" style="46" customWidth="1"/>
    <col min="5417" max="5417" width="9.140625" style="46" customWidth="1"/>
    <col min="5418" max="5418" width="3.85546875" style="46" customWidth="1"/>
    <col min="5419" max="5631" width="9.140625" style="46"/>
    <col min="5632" max="5632" width="1.28515625" style="46" customWidth="1"/>
    <col min="5633" max="5633" width="33.42578125" style="46" customWidth="1"/>
    <col min="5634" max="5634" width="7.85546875" style="46" customWidth="1"/>
    <col min="5635" max="5635" width="2.5703125" style="46" customWidth="1"/>
    <col min="5636" max="5636" width="1.85546875" style="46" customWidth="1"/>
    <col min="5637" max="5637" width="7.42578125" style="46" customWidth="1"/>
    <col min="5638" max="5639" width="2.85546875" style="46" customWidth="1"/>
    <col min="5640" max="5640" width="0" style="46" hidden="1" customWidth="1"/>
    <col min="5641" max="5641" width="0.42578125" style="46" customWidth="1"/>
    <col min="5642" max="5642" width="1.5703125" style="46" customWidth="1"/>
    <col min="5643" max="5643" width="1" style="46" customWidth="1"/>
    <col min="5644" max="5644" width="3.28515625" style="46" customWidth="1"/>
    <col min="5645" max="5645" width="4.140625" style="46" customWidth="1"/>
    <col min="5646" max="5646" width="1.28515625" style="46" customWidth="1"/>
    <col min="5647" max="5647" width="1.85546875" style="46" customWidth="1"/>
    <col min="5648" max="5648" width="6.140625" style="46" customWidth="1"/>
    <col min="5649" max="5649" width="14.5703125" style="46" customWidth="1"/>
    <col min="5650" max="5650" width="0" style="46" hidden="1" customWidth="1"/>
    <col min="5651" max="5651" width="4.85546875" style="46" customWidth="1"/>
    <col min="5652" max="5652" width="1.5703125" style="46" customWidth="1"/>
    <col min="5653" max="5653" width="1.7109375" style="46" customWidth="1"/>
    <col min="5654" max="5654" width="7.140625" style="46" customWidth="1"/>
    <col min="5655" max="5655" width="1.28515625" style="46" customWidth="1"/>
    <col min="5656" max="5656" width="1" style="46" customWidth="1"/>
    <col min="5657" max="5657" width="2.5703125" style="46" customWidth="1"/>
    <col min="5658" max="5658" width="6.7109375" style="46" customWidth="1"/>
    <col min="5659" max="5660" width="0" style="46" hidden="1" customWidth="1"/>
    <col min="5661" max="5661" width="4.28515625" style="46" customWidth="1"/>
    <col min="5662" max="5662" width="2.42578125" style="46" customWidth="1"/>
    <col min="5663" max="5663" width="16.5703125" style="46" customWidth="1"/>
    <col min="5664" max="5664" width="1" style="46" customWidth="1"/>
    <col min="5665" max="5666" width="0" style="46" hidden="1" customWidth="1"/>
    <col min="5667" max="5667" width="4.5703125" style="46" customWidth="1"/>
    <col min="5668" max="5668" width="12.7109375" style="46" customWidth="1"/>
    <col min="5669" max="5671" width="0" style="46" hidden="1" customWidth="1"/>
    <col min="5672" max="5672" width="1.85546875" style="46" customWidth="1"/>
    <col min="5673" max="5673" width="9.140625" style="46" customWidth="1"/>
    <col min="5674" max="5674" width="3.85546875" style="46" customWidth="1"/>
    <col min="5675" max="5887" width="9.140625" style="46"/>
    <col min="5888" max="5888" width="1.28515625" style="46" customWidth="1"/>
    <col min="5889" max="5889" width="33.42578125" style="46" customWidth="1"/>
    <col min="5890" max="5890" width="7.85546875" style="46" customWidth="1"/>
    <col min="5891" max="5891" width="2.5703125" style="46" customWidth="1"/>
    <col min="5892" max="5892" width="1.85546875" style="46" customWidth="1"/>
    <col min="5893" max="5893" width="7.42578125" style="46" customWidth="1"/>
    <col min="5894" max="5895" width="2.85546875" style="46" customWidth="1"/>
    <col min="5896" max="5896" width="0" style="46" hidden="1" customWidth="1"/>
    <col min="5897" max="5897" width="0.42578125" style="46" customWidth="1"/>
    <col min="5898" max="5898" width="1.5703125" style="46" customWidth="1"/>
    <col min="5899" max="5899" width="1" style="46" customWidth="1"/>
    <col min="5900" max="5900" width="3.28515625" style="46" customWidth="1"/>
    <col min="5901" max="5901" width="4.140625" style="46" customWidth="1"/>
    <col min="5902" max="5902" width="1.28515625" style="46" customWidth="1"/>
    <col min="5903" max="5903" width="1.85546875" style="46" customWidth="1"/>
    <col min="5904" max="5904" width="6.140625" style="46" customWidth="1"/>
    <col min="5905" max="5905" width="14.5703125" style="46" customWidth="1"/>
    <col min="5906" max="5906" width="0" style="46" hidden="1" customWidth="1"/>
    <col min="5907" max="5907" width="4.85546875" style="46" customWidth="1"/>
    <col min="5908" max="5908" width="1.5703125" style="46" customWidth="1"/>
    <col min="5909" max="5909" width="1.7109375" style="46" customWidth="1"/>
    <col min="5910" max="5910" width="7.140625" style="46" customWidth="1"/>
    <col min="5911" max="5911" width="1.28515625" style="46" customWidth="1"/>
    <col min="5912" max="5912" width="1" style="46" customWidth="1"/>
    <col min="5913" max="5913" width="2.5703125" style="46" customWidth="1"/>
    <col min="5914" max="5914" width="6.7109375" style="46" customWidth="1"/>
    <col min="5915" max="5916" width="0" style="46" hidden="1" customWidth="1"/>
    <col min="5917" max="5917" width="4.28515625" style="46" customWidth="1"/>
    <col min="5918" max="5918" width="2.42578125" style="46" customWidth="1"/>
    <col min="5919" max="5919" width="16.5703125" style="46" customWidth="1"/>
    <col min="5920" max="5920" width="1" style="46" customWidth="1"/>
    <col min="5921" max="5922" width="0" style="46" hidden="1" customWidth="1"/>
    <col min="5923" max="5923" width="4.5703125" style="46" customWidth="1"/>
    <col min="5924" max="5924" width="12.7109375" style="46" customWidth="1"/>
    <col min="5925" max="5927" width="0" style="46" hidden="1" customWidth="1"/>
    <col min="5928" max="5928" width="1.85546875" style="46" customWidth="1"/>
    <col min="5929" max="5929" width="9.140625" style="46" customWidth="1"/>
    <col min="5930" max="5930" width="3.85546875" style="46" customWidth="1"/>
    <col min="5931" max="6143" width="9.140625" style="46"/>
    <col min="6144" max="6144" width="1.28515625" style="46" customWidth="1"/>
    <col min="6145" max="6145" width="33.42578125" style="46" customWidth="1"/>
    <col min="6146" max="6146" width="7.85546875" style="46" customWidth="1"/>
    <col min="6147" max="6147" width="2.5703125" style="46" customWidth="1"/>
    <col min="6148" max="6148" width="1.85546875" style="46" customWidth="1"/>
    <col min="6149" max="6149" width="7.42578125" style="46" customWidth="1"/>
    <col min="6150" max="6151" width="2.85546875" style="46" customWidth="1"/>
    <col min="6152" max="6152" width="0" style="46" hidden="1" customWidth="1"/>
    <col min="6153" max="6153" width="0.42578125" style="46" customWidth="1"/>
    <col min="6154" max="6154" width="1.5703125" style="46" customWidth="1"/>
    <col min="6155" max="6155" width="1" style="46" customWidth="1"/>
    <col min="6156" max="6156" width="3.28515625" style="46" customWidth="1"/>
    <col min="6157" max="6157" width="4.140625" style="46" customWidth="1"/>
    <col min="6158" max="6158" width="1.28515625" style="46" customWidth="1"/>
    <col min="6159" max="6159" width="1.85546875" style="46" customWidth="1"/>
    <col min="6160" max="6160" width="6.140625" style="46" customWidth="1"/>
    <col min="6161" max="6161" width="14.5703125" style="46" customWidth="1"/>
    <col min="6162" max="6162" width="0" style="46" hidden="1" customWidth="1"/>
    <col min="6163" max="6163" width="4.85546875" style="46" customWidth="1"/>
    <col min="6164" max="6164" width="1.5703125" style="46" customWidth="1"/>
    <col min="6165" max="6165" width="1.7109375" style="46" customWidth="1"/>
    <col min="6166" max="6166" width="7.140625" style="46" customWidth="1"/>
    <col min="6167" max="6167" width="1.28515625" style="46" customWidth="1"/>
    <col min="6168" max="6168" width="1" style="46" customWidth="1"/>
    <col min="6169" max="6169" width="2.5703125" style="46" customWidth="1"/>
    <col min="6170" max="6170" width="6.7109375" style="46" customWidth="1"/>
    <col min="6171" max="6172" width="0" style="46" hidden="1" customWidth="1"/>
    <col min="6173" max="6173" width="4.28515625" style="46" customWidth="1"/>
    <col min="6174" max="6174" width="2.42578125" style="46" customWidth="1"/>
    <col min="6175" max="6175" width="16.5703125" style="46" customWidth="1"/>
    <col min="6176" max="6176" width="1" style="46" customWidth="1"/>
    <col min="6177" max="6178" width="0" style="46" hidden="1" customWidth="1"/>
    <col min="6179" max="6179" width="4.5703125" style="46" customWidth="1"/>
    <col min="6180" max="6180" width="12.7109375" style="46" customWidth="1"/>
    <col min="6181" max="6183" width="0" style="46" hidden="1" customWidth="1"/>
    <col min="6184" max="6184" width="1.85546875" style="46" customWidth="1"/>
    <col min="6185" max="6185" width="9.140625" style="46" customWidth="1"/>
    <col min="6186" max="6186" width="3.85546875" style="46" customWidth="1"/>
    <col min="6187" max="6399" width="9.140625" style="46"/>
    <col min="6400" max="6400" width="1.28515625" style="46" customWidth="1"/>
    <col min="6401" max="6401" width="33.42578125" style="46" customWidth="1"/>
    <col min="6402" max="6402" width="7.85546875" style="46" customWidth="1"/>
    <col min="6403" max="6403" width="2.5703125" style="46" customWidth="1"/>
    <col min="6404" max="6404" width="1.85546875" style="46" customWidth="1"/>
    <col min="6405" max="6405" width="7.42578125" style="46" customWidth="1"/>
    <col min="6406" max="6407" width="2.85546875" style="46" customWidth="1"/>
    <col min="6408" max="6408" width="0" style="46" hidden="1" customWidth="1"/>
    <col min="6409" max="6409" width="0.42578125" style="46" customWidth="1"/>
    <col min="6410" max="6410" width="1.5703125" style="46" customWidth="1"/>
    <col min="6411" max="6411" width="1" style="46" customWidth="1"/>
    <col min="6412" max="6412" width="3.28515625" style="46" customWidth="1"/>
    <col min="6413" max="6413" width="4.140625" style="46" customWidth="1"/>
    <col min="6414" max="6414" width="1.28515625" style="46" customWidth="1"/>
    <col min="6415" max="6415" width="1.85546875" style="46" customWidth="1"/>
    <col min="6416" max="6416" width="6.140625" style="46" customWidth="1"/>
    <col min="6417" max="6417" width="14.5703125" style="46" customWidth="1"/>
    <col min="6418" max="6418" width="0" style="46" hidden="1" customWidth="1"/>
    <col min="6419" max="6419" width="4.85546875" style="46" customWidth="1"/>
    <col min="6420" max="6420" width="1.5703125" style="46" customWidth="1"/>
    <col min="6421" max="6421" width="1.7109375" style="46" customWidth="1"/>
    <col min="6422" max="6422" width="7.140625" style="46" customWidth="1"/>
    <col min="6423" max="6423" width="1.28515625" style="46" customWidth="1"/>
    <col min="6424" max="6424" width="1" style="46" customWidth="1"/>
    <col min="6425" max="6425" width="2.5703125" style="46" customWidth="1"/>
    <col min="6426" max="6426" width="6.7109375" style="46" customWidth="1"/>
    <col min="6427" max="6428" width="0" style="46" hidden="1" customWidth="1"/>
    <col min="6429" max="6429" width="4.28515625" style="46" customWidth="1"/>
    <col min="6430" max="6430" width="2.42578125" style="46" customWidth="1"/>
    <col min="6431" max="6431" width="16.5703125" style="46" customWidth="1"/>
    <col min="6432" max="6432" width="1" style="46" customWidth="1"/>
    <col min="6433" max="6434" width="0" style="46" hidden="1" customWidth="1"/>
    <col min="6435" max="6435" width="4.5703125" style="46" customWidth="1"/>
    <col min="6436" max="6436" width="12.7109375" style="46" customWidth="1"/>
    <col min="6437" max="6439" width="0" style="46" hidden="1" customWidth="1"/>
    <col min="6440" max="6440" width="1.85546875" style="46" customWidth="1"/>
    <col min="6441" max="6441" width="9.140625" style="46" customWidth="1"/>
    <col min="6442" max="6442" width="3.85546875" style="46" customWidth="1"/>
    <col min="6443" max="6655" width="9.140625" style="46"/>
    <col min="6656" max="6656" width="1.28515625" style="46" customWidth="1"/>
    <col min="6657" max="6657" width="33.42578125" style="46" customWidth="1"/>
    <col min="6658" max="6658" width="7.85546875" style="46" customWidth="1"/>
    <col min="6659" max="6659" width="2.5703125" style="46" customWidth="1"/>
    <col min="6660" max="6660" width="1.85546875" style="46" customWidth="1"/>
    <col min="6661" max="6661" width="7.42578125" style="46" customWidth="1"/>
    <col min="6662" max="6663" width="2.85546875" style="46" customWidth="1"/>
    <col min="6664" max="6664" width="0" style="46" hidden="1" customWidth="1"/>
    <col min="6665" max="6665" width="0.42578125" style="46" customWidth="1"/>
    <col min="6666" max="6666" width="1.5703125" style="46" customWidth="1"/>
    <col min="6667" max="6667" width="1" style="46" customWidth="1"/>
    <col min="6668" max="6668" width="3.28515625" style="46" customWidth="1"/>
    <col min="6669" max="6669" width="4.140625" style="46" customWidth="1"/>
    <col min="6670" max="6670" width="1.28515625" style="46" customWidth="1"/>
    <col min="6671" max="6671" width="1.85546875" style="46" customWidth="1"/>
    <col min="6672" max="6672" width="6.140625" style="46" customWidth="1"/>
    <col min="6673" max="6673" width="14.5703125" style="46" customWidth="1"/>
    <col min="6674" max="6674" width="0" style="46" hidden="1" customWidth="1"/>
    <col min="6675" max="6675" width="4.85546875" style="46" customWidth="1"/>
    <col min="6676" max="6676" width="1.5703125" style="46" customWidth="1"/>
    <col min="6677" max="6677" width="1.7109375" style="46" customWidth="1"/>
    <col min="6678" max="6678" width="7.140625" style="46" customWidth="1"/>
    <col min="6679" max="6679" width="1.28515625" style="46" customWidth="1"/>
    <col min="6680" max="6680" width="1" style="46" customWidth="1"/>
    <col min="6681" max="6681" width="2.5703125" style="46" customWidth="1"/>
    <col min="6682" max="6682" width="6.7109375" style="46" customWidth="1"/>
    <col min="6683" max="6684" width="0" style="46" hidden="1" customWidth="1"/>
    <col min="6685" max="6685" width="4.28515625" style="46" customWidth="1"/>
    <col min="6686" max="6686" width="2.42578125" style="46" customWidth="1"/>
    <col min="6687" max="6687" width="16.5703125" style="46" customWidth="1"/>
    <col min="6688" max="6688" width="1" style="46" customWidth="1"/>
    <col min="6689" max="6690" width="0" style="46" hidden="1" customWidth="1"/>
    <col min="6691" max="6691" width="4.5703125" style="46" customWidth="1"/>
    <col min="6692" max="6692" width="12.7109375" style="46" customWidth="1"/>
    <col min="6693" max="6695" width="0" style="46" hidden="1" customWidth="1"/>
    <col min="6696" max="6696" width="1.85546875" style="46" customWidth="1"/>
    <col min="6697" max="6697" width="9.140625" style="46" customWidth="1"/>
    <col min="6698" max="6698" width="3.85546875" style="46" customWidth="1"/>
    <col min="6699" max="6911" width="9.140625" style="46"/>
    <col min="6912" max="6912" width="1.28515625" style="46" customWidth="1"/>
    <col min="6913" max="6913" width="33.42578125" style="46" customWidth="1"/>
    <col min="6914" max="6914" width="7.85546875" style="46" customWidth="1"/>
    <col min="6915" max="6915" width="2.5703125" style="46" customWidth="1"/>
    <col min="6916" max="6916" width="1.85546875" style="46" customWidth="1"/>
    <col min="6917" max="6917" width="7.42578125" style="46" customWidth="1"/>
    <col min="6918" max="6919" width="2.85546875" style="46" customWidth="1"/>
    <col min="6920" max="6920" width="0" style="46" hidden="1" customWidth="1"/>
    <col min="6921" max="6921" width="0.42578125" style="46" customWidth="1"/>
    <col min="6922" max="6922" width="1.5703125" style="46" customWidth="1"/>
    <col min="6923" max="6923" width="1" style="46" customWidth="1"/>
    <col min="6924" max="6924" width="3.28515625" style="46" customWidth="1"/>
    <col min="6925" max="6925" width="4.140625" style="46" customWidth="1"/>
    <col min="6926" max="6926" width="1.28515625" style="46" customWidth="1"/>
    <col min="6927" max="6927" width="1.85546875" style="46" customWidth="1"/>
    <col min="6928" max="6928" width="6.140625" style="46" customWidth="1"/>
    <col min="6929" max="6929" width="14.5703125" style="46" customWidth="1"/>
    <col min="6930" max="6930" width="0" style="46" hidden="1" customWidth="1"/>
    <col min="6931" max="6931" width="4.85546875" style="46" customWidth="1"/>
    <col min="6932" max="6932" width="1.5703125" style="46" customWidth="1"/>
    <col min="6933" max="6933" width="1.7109375" style="46" customWidth="1"/>
    <col min="6934" max="6934" width="7.140625" style="46" customWidth="1"/>
    <col min="6935" max="6935" width="1.28515625" style="46" customWidth="1"/>
    <col min="6936" max="6936" width="1" style="46" customWidth="1"/>
    <col min="6937" max="6937" width="2.5703125" style="46" customWidth="1"/>
    <col min="6938" max="6938" width="6.7109375" style="46" customWidth="1"/>
    <col min="6939" max="6940" width="0" style="46" hidden="1" customWidth="1"/>
    <col min="6941" max="6941" width="4.28515625" style="46" customWidth="1"/>
    <col min="6942" max="6942" width="2.42578125" style="46" customWidth="1"/>
    <col min="6943" max="6943" width="16.5703125" style="46" customWidth="1"/>
    <col min="6944" max="6944" width="1" style="46" customWidth="1"/>
    <col min="6945" max="6946" width="0" style="46" hidden="1" customWidth="1"/>
    <col min="6947" max="6947" width="4.5703125" style="46" customWidth="1"/>
    <col min="6948" max="6948" width="12.7109375" style="46" customWidth="1"/>
    <col min="6949" max="6951" width="0" style="46" hidden="1" customWidth="1"/>
    <col min="6952" max="6952" width="1.85546875" style="46" customWidth="1"/>
    <col min="6953" max="6953" width="9.140625" style="46" customWidth="1"/>
    <col min="6954" max="6954" width="3.85546875" style="46" customWidth="1"/>
    <col min="6955" max="7167" width="9.140625" style="46"/>
    <col min="7168" max="7168" width="1.28515625" style="46" customWidth="1"/>
    <col min="7169" max="7169" width="33.42578125" style="46" customWidth="1"/>
    <col min="7170" max="7170" width="7.85546875" style="46" customWidth="1"/>
    <col min="7171" max="7171" width="2.5703125" style="46" customWidth="1"/>
    <col min="7172" max="7172" width="1.85546875" style="46" customWidth="1"/>
    <col min="7173" max="7173" width="7.42578125" style="46" customWidth="1"/>
    <col min="7174" max="7175" width="2.85546875" style="46" customWidth="1"/>
    <col min="7176" max="7176" width="0" style="46" hidden="1" customWidth="1"/>
    <col min="7177" max="7177" width="0.42578125" style="46" customWidth="1"/>
    <col min="7178" max="7178" width="1.5703125" style="46" customWidth="1"/>
    <col min="7179" max="7179" width="1" style="46" customWidth="1"/>
    <col min="7180" max="7180" width="3.28515625" style="46" customWidth="1"/>
    <col min="7181" max="7181" width="4.140625" style="46" customWidth="1"/>
    <col min="7182" max="7182" width="1.28515625" style="46" customWidth="1"/>
    <col min="7183" max="7183" width="1.85546875" style="46" customWidth="1"/>
    <col min="7184" max="7184" width="6.140625" style="46" customWidth="1"/>
    <col min="7185" max="7185" width="14.5703125" style="46" customWidth="1"/>
    <col min="7186" max="7186" width="0" style="46" hidden="1" customWidth="1"/>
    <col min="7187" max="7187" width="4.85546875" style="46" customWidth="1"/>
    <col min="7188" max="7188" width="1.5703125" style="46" customWidth="1"/>
    <col min="7189" max="7189" width="1.7109375" style="46" customWidth="1"/>
    <col min="7190" max="7190" width="7.140625" style="46" customWidth="1"/>
    <col min="7191" max="7191" width="1.28515625" style="46" customWidth="1"/>
    <col min="7192" max="7192" width="1" style="46" customWidth="1"/>
    <col min="7193" max="7193" width="2.5703125" style="46" customWidth="1"/>
    <col min="7194" max="7194" width="6.7109375" style="46" customWidth="1"/>
    <col min="7195" max="7196" width="0" style="46" hidden="1" customWidth="1"/>
    <col min="7197" max="7197" width="4.28515625" style="46" customWidth="1"/>
    <col min="7198" max="7198" width="2.42578125" style="46" customWidth="1"/>
    <col min="7199" max="7199" width="16.5703125" style="46" customWidth="1"/>
    <col min="7200" max="7200" width="1" style="46" customWidth="1"/>
    <col min="7201" max="7202" width="0" style="46" hidden="1" customWidth="1"/>
    <col min="7203" max="7203" width="4.5703125" style="46" customWidth="1"/>
    <col min="7204" max="7204" width="12.7109375" style="46" customWidth="1"/>
    <col min="7205" max="7207" width="0" style="46" hidden="1" customWidth="1"/>
    <col min="7208" max="7208" width="1.85546875" style="46" customWidth="1"/>
    <col min="7209" max="7209" width="9.140625" style="46" customWidth="1"/>
    <col min="7210" max="7210" width="3.85546875" style="46" customWidth="1"/>
    <col min="7211" max="7423" width="9.140625" style="46"/>
    <col min="7424" max="7424" width="1.28515625" style="46" customWidth="1"/>
    <col min="7425" max="7425" width="33.42578125" style="46" customWidth="1"/>
    <col min="7426" max="7426" width="7.85546875" style="46" customWidth="1"/>
    <col min="7427" max="7427" width="2.5703125" style="46" customWidth="1"/>
    <col min="7428" max="7428" width="1.85546875" style="46" customWidth="1"/>
    <col min="7429" max="7429" width="7.42578125" style="46" customWidth="1"/>
    <col min="7430" max="7431" width="2.85546875" style="46" customWidth="1"/>
    <col min="7432" max="7432" width="0" style="46" hidden="1" customWidth="1"/>
    <col min="7433" max="7433" width="0.42578125" style="46" customWidth="1"/>
    <col min="7434" max="7434" width="1.5703125" style="46" customWidth="1"/>
    <col min="7435" max="7435" width="1" style="46" customWidth="1"/>
    <col min="7436" max="7436" width="3.28515625" style="46" customWidth="1"/>
    <col min="7437" max="7437" width="4.140625" style="46" customWidth="1"/>
    <col min="7438" max="7438" width="1.28515625" style="46" customWidth="1"/>
    <col min="7439" max="7439" width="1.85546875" style="46" customWidth="1"/>
    <col min="7440" max="7440" width="6.140625" style="46" customWidth="1"/>
    <col min="7441" max="7441" width="14.5703125" style="46" customWidth="1"/>
    <col min="7442" max="7442" width="0" style="46" hidden="1" customWidth="1"/>
    <col min="7443" max="7443" width="4.85546875" style="46" customWidth="1"/>
    <col min="7444" max="7444" width="1.5703125" style="46" customWidth="1"/>
    <col min="7445" max="7445" width="1.7109375" style="46" customWidth="1"/>
    <col min="7446" max="7446" width="7.140625" style="46" customWidth="1"/>
    <col min="7447" max="7447" width="1.28515625" style="46" customWidth="1"/>
    <col min="7448" max="7448" width="1" style="46" customWidth="1"/>
    <col min="7449" max="7449" width="2.5703125" style="46" customWidth="1"/>
    <col min="7450" max="7450" width="6.7109375" style="46" customWidth="1"/>
    <col min="7451" max="7452" width="0" style="46" hidden="1" customWidth="1"/>
    <col min="7453" max="7453" width="4.28515625" style="46" customWidth="1"/>
    <col min="7454" max="7454" width="2.42578125" style="46" customWidth="1"/>
    <col min="7455" max="7455" width="16.5703125" style="46" customWidth="1"/>
    <col min="7456" max="7456" width="1" style="46" customWidth="1"/>
    <col min="7457" max="7458" width="0" style="46" hidden="1" customWidth="1"/>
    <col min="7459" max="7459" width="4.5703125" style="46" customWidth="1"/>
    <col min="7460" max="7460" width="12.7109375" style="46" customWidth="1"/>
    <col min="7461" max="7463" width="0" style="46" hidden="1" customWidth="1"/>
    <col min="7464" max="7464" width="1.85546875" style="46" customWidth="1"/>
    <col min="7465" max="7465" width="9.140625" style="46" customWidth="1"/>
    <col min="7466" max="7466" width="3.85546875" style="46" customWidth="1"/>
    <col min="7467" max="7679" width="9.140625" style="46"/>
    <col min="7680" max="7680" width="1.28515625" style="46" customWidth="1"/>
    <col min="7681" max="7681" width="33.42578125" style="46" customWidth="1"/>
    <col min="7682" max="7682" width="7.85546875" style="46" customWidth="1"/>
    <col min="7683" max="7683" width="2.5703125" style="46" customWidth="1"/>
    <col min="7684" max="7684" width="1.85546875" style="46" customWidth="1"/>
    <col min="7685" max="7685" width="7.42578125" style="46" customWidth="1"/>
    <col min="7686" max="7687" width="2.85546875" style="46" customWidth="1"/>
    <col min="7688" max="7688" width="0" style="46" hidden="1" customWidth="1"/>
    <col min="7689" max="7689" width="0.42578125" style="46" customWidth="1"/>
    <col min="7690" max="7690" width="1.5703125" style="46" customWidth="1"/>
    <col min="7691" max="7691" width="1" style="46" customWidth="1"/>
    <col min="7692" max="7692" width="3.28515625" style="46" customWidth="1"/>
    <col min="7693" max="7693" width="4.140625" style="46" customWidth="1"/>
    <col min="7694" max="7694" width="1.28515625" style="46" customWidth="1"/>
    <col min="7695" max="7695" width="1.85546875" style="46" customWidth="1"/>
    <col min="7696" max="7696" width="6.140625" style="46" customWidth="1"/>
    <col min="7697" max="7697" width="14.5703125" style="46" customWidth="1"/>
    <col min="7698" max="7698" width="0" style="46" hidden="1" customWidth="1"/>
    <col min="7699" max="7699" width="4.85546875" style="46" customWidth="1"/>
    <col min="7700" max="7700" width="1.5703125" style="46" customWidth="1"/>
    <col min="7701" max="7701" width="1.7109375" style="46" customWidth="1"/>
    <col min="7702" max="7702" width="7.140625" style="46" customWidth="1"/>
    <col min="7703" max="7703" width="1.28515625" style="46" customWidth="1"/>
    <col min="7704" max="7704" width="1" style="46" customWidth="1"/>
    <col min="7705" max="7705" width="2.5703125" style="46" customWidth="1"/>
    <col min="7706" max="7706" width="6.7109375" style="46" customWidth="1"/>
    <col min="7707" max="7708" width="0" style="46" hidden="1" customWidth="1"/>
    <col min="7709" max="7709" width="4.28515625" style="46" customWidth="1"/>
    <col min="7710" max="7710" width="2.42578125" style="46" customWidth="1"/>
    <col min="7711" max="7711" width="16.5703125" style="46" customWidth="1"/>
    <col min="7712" max="7712" width="1" style="46" customWidth="1"/>
    <col min="7713" max="7714" width="0" style="46" hidden="1" customWidth="1"/>
    <col min="7715" max="7715" width="4.5703125" style="46" customWidth="1"/>
    <col min="7716" max="7716" width="12.7109375" style="46" customWidth="1"/>
    <col min="7717" max="7719" width="0" style="46" hidden="1" customWidth="1"/>
    <col min="7720" max="7720" width="1.85546875" style="46" customWidth="1"/>
    <col min="7721" max="7721" width="9.140625" style="46" customWidth="1"/>
    <col min="7722" max="7722" width="3.85546875" style="46" customWidth="1"/>
    <col min="7723" max="7935" width="9.140625" style="46"/>
    <col min="7936" max="7936" width="1.28515625" style="46" customWidth="1"/>
    <col min="7937" max="7937" width="33.42578125" style="46" customWidth="1"/>
    <col min="7938" max="7938" width="7.85546875" style="46" customWidth="1"/>
    <col min="7939" max="7939" width="2.5703125" style="46" customWidth="1"/>
    <col min="7940" max="7940" width="1.85546875" style="46" customWidth="1"/>
    <col min="7941" max="7941" width="7.42578125" style="46" customWidth="1"/>
    <col min="7942" max="7943" width="2.85546875" style="46" customWidth="1"/>
    <col min="7944" max="7944" width="0" style="46" hidden="1" customWidth="1"/>
    <col min="7945" max="7945" width="0.42578125" style="46" customWidth="1"/>
    <col min="7946" max="7946" width="1.5703125" style="46" customWidth="1"/>
    <col min="7947" max="7947" width="1" style="46" customWidth="1"/>
    <col min="7948" max="7948" width="3.28515625" style="46" customWidth="1"/>
    <col min="7949" max="7949" width="4.140625" style="46" customWidth="1"/>
    <col min="7950" max="7950" width="1.28515625" style="46" customWidth="1"/>
    <col min="7951" max="7951" width="1.85546875" style="46" customWidth="1"/>
    <col min="7952" max="7952" width="6.140625" style="46" customWidth="1"/>
    <col min="7953" max="7953" width="14.5703125" style="46" customWidth="1"/>
    <col min="7954" max="7954" width="0" style="46" hidden="1" customWidth="1"/>
    <col min="7955" max="7955" width="4.85546875" style="46" customWidth="1"/>
    <col min="7956" max="7956" width="1.5703125" style="46" customWidth="1"/>
    <col min="7957" max="7957" width="1.7109375" style="46" customWidth="1"/>
    <col min="7958" max="7958" width="7.140625" style="46" customWidth="1"/>
    <col min="7959" max="7959" width="1.28515625" style="46" customWidth="1"/>
    <col min="7960" max="7960" width="1" style="46" customWidth="1"/>
    <col min="7961" max="7961" width="2.5703125" style="46" customWidth="1"/>
    <col min="7962" max="7962" width="6.7109375" style="46" customWidth="1"/>
    <col min="7963" max="7964" width="0" style="46" hidden="1" customWidth="1"/>
    <col min="7965" max="7965" width="4.28515625" style="46" customWidth="1"/>
    <col min="7966" max="7966" width="2.42578125" style="46" customWidth="1"/>
    <col min="7967" max="7967" width="16.5703125" style="46" customWidth="1"/>
    <col min="7968" max="7968" width="1" style="46" customWidth="1"/>
    <col min="7969" max="7970" width="0" style="46" hidden="1" customWidth="1"/>
    <col min="7971" max="7971" width="4.5703125" style="46" customWidth="1"/>
    <col min="7972" max="7972" width="12.7109375" style="46" customWidth="1"/>
    <col min="7973" max="7975" width="0" style="46" hidden="1" customWidth="1"/>
    <col min="7976" max="7976" width="1.85546875" style="46" customWidth="1"/>
    <col min="7977" max="7977" width="9.140625" style="46" customWidth="1"/>
    <col min="7978" max="7978" width="3.85546875" style="46" customWidth="1"/>
    <col min="7979" max="8191" width="9.140625" style="46"/>
    <col min="8192" max="8192" width="1.28515625" style="46" customWidth="1"/>
    <col min="8193" max="8193" width="33.42578125" style="46" customWidth="1"/>
    <col min="8194" max="8194" width="7.85546875" style="46" customWidth="1"/>
    <col min="8195" max="8195" width="2.5703125" style="46" customWidth="1"/>
    <col min="8196" max="8196" width="1.85546875" style="46" customWidth="1"/>
    <col min="8197" max="8197" width="7.42578125" style="46" customWidth="1"/>
    <col min="8198" max="8199" width="2.85546875" style="46" customWidth="1"/>
    <col min="8200" max="8200" width="0" style="46" hidden="1" customWidth="1"/>
    <col min="8201" max="8201" width="0.42578125" style="46" customWidth="1"/>
    <col min="8202" max="8202" width="1.5703125" style="46" customWidth="1"/>
    <col min="8203" max="8203" width="1" style="46" customWidth="1"/>
    <col min="8204" max="8204" width="3.28515625" style="46" customWidth="1"/>
    <col min="8205" max="8205" width="4.140625" style="46" customWidth="1"/>
    <col min="8206" max="8206" width="1.28515625" style="46" customWidth="1"/>
    <col min="8207" max="8207" width="1.85546875" style="46" customWidth="1"/>
    <col min="8208" max="8208" width="6.140625" style="46" customWidth="1"/>
    <col min="8209" max="8209" width="14.5703125" style="46" customWidth="1"/>
    <col min="8210" max="8210" width="0" style="46" hidden="1" customWidth="1"/>
    <col min="8211" max="8211" width="4.85546875" style="46" customWidth="1"/>
    <col min="8212" max="8212" width="1.5703125" style="46" customWidth="1"/>
    <col min="8213" max="8213" width="1.7109375" style="46" customWidth="1"/>
    <col min="8214" max="8214" width="7.140625" style="46" customWidth="1"/>
    <col min="8215" max="8215" width="1.28515625" style="46" customWidth="1"/>
    <col min="8216" max="8216" width="1" style="46" customWidth="1"/>
    <col min="8217" max="8217" width="2.5703125" style="46" customWidth="1"/>
    <col min="8218" max="8218" width="6.7109375" style="46" customWidth="1"/>
    <col min="8219" max="8220" width="0" style="46" hidden="1" customWidth="1"/>
    <col min="8221" max="8221" width="4.28515625" style="46" customWidth="1"/>
    <col min="8222" max="8222" width="2.42578125" style="46" customWidth="1"/>
    <col min="8223" max="8223" width="16.5703125" style="46" customWidth="1"/>
    <col min="8224" max="8224" width="1" style="46" customWidth="1"/>
    <col min="8225" max="8226" width="0" style="46" hidden="1" customWidth="1"/>
    <col min="8227" max="8227" width="4.5703125" style="46" customWidth="1"/>
    <col min="8228" max="8228" width="12.7109375" style="46" customWidth="1"/>
    <col min="8229" max="8231" width="0" style="46" hidden="1" customWidth="1"/>
    <col min="8232" max="8232" width="1.85546875" style="46" customWidth="1"/>
    <col min="8233" max="8233" width="9.140625" style="46" customWidth="1"/>
    <col min="8234" max="8234" width="3.85546875" style="46" customWidth="1"/>
    <col min="8235" max="8447" width="9.140625" style="46"/>
    <col min="8448" max="8448" width="1.28515625" style="46" customWidth="1"/>
    <col min="8449" max="8449" width="33.42578125" style="46" customWidth="1"/>
    <col min="8450" max="8450" width="7.85546875" style="46" customWidth="1"/>
    <col min="8451" max="8451" width="2.5703125" style="46" customWidth="1"/>
    <col min="8452" max="8452" width="1.85546875" style="46" customWidth="1"/>
    <col min="8453" max="8453" width="7.42578125" style="46" customWidth="1"/>
    <col min="8454" max="8455" width="2.85546875" style="46" customWidth="1"/>
    <col min="8456" max="8456" width="0" style="46" hidden="1" customWidth="1"/>
    <col min="8457" max="8457" width="0.42578125" style="46" customWidth="1"/>
    <col min="8458" max="8458" width="1.5703125" style="46" customWidth="1"/>
    <col min="8459" max="8459" width="1" style="46" customWidth="1"/>
    <col min="8460" max="8460" width="3.28515625" style="46" customWidth="1"/>
    <col min="8461" max="8461" width="4.140625" style="46" customWidth="1"/>
    <col min="8462" max="8462" width="1.28515625" style="46" customWidth="1"/>
    <col min="8463" max="8463" width="1.85546875" style="46" customWidth="1"/>
    <col min="8464" max="8464" width="6.140625" style="46" customWidth="1"/>
    <col min="8465" max="8465" width="14.5703125" style="46" customWidth="1"/>
    <col min="8466" max="8466" width="0" style="46" hidden="1" customWidth="1"/>
    <col min="8467" max="8467" width="4.85546875" style="46" customWidth="1"/>
    <col min="8468" max="8468" width="1.5703125" style="46" customWidth="1"/>
    <col min="8469" max="8469" width="1.7109375" style="46" customWidth="1"/>
    <col min="8470" max="8470" width="7.140625" style="46" customWidth="1"/>
    <col min="8471" max="8471" width="1.28515625" style="46" customWidth="1"/>
    <col min="8472" max="8472" width="1" style="46" customWidth="1"/>
    <col min="8473" max="8473" width="2.5703125" style="46" customWidth="1"/>
    <col min="8474" max="8474" width="6.7109375" style="46" customWidth="1"/>
    <col min="8475" max="8476" width="0" style="46" hidden="1" customWidth="1"/>
    <col min="8477" max="8477" width="4.28515625" style="46" customWidth="1"/>
    <col min="8478" max="8478" width="2.42578125" style="46" customWidth="1"/>
    <col min="8479" max="8479" width="16.5703125" style="46" customWidth="1"/>
    <col min="8480" max="8480" width="1" style="46" customWidth="1"/>
    <col min="8481" max="8482" width="0" style="46" hidden="1" customWidth="1"/>
    <col min="8483" max="8483" width="4.5703125" style="46" customWidth="1"/>
    <col min="8484" max="8484" width="12.7109375" style="46" customWidth="1"/>
    <col min="8485" max="8487" width="0" style="46" hidden="1" customWidth="1"/>
    <col min="8488" max="8488" width="1.85546875" style="46" customWidth="1"/>
    <col min="8489" max="8489" width="9.140625" style="46" customWidth="1"/>
    <col min="8490" max="8490" width="3.85546875" style="46" customWidth="1"/>
    <col min="8491" max="8703" width="9.140625" style="46"/>
    <col min="8704" max="8704" width="1.28515625" style="46" customWidth="1"/>
    <col min="8705" max="8705" width="33.42578125" style="46" customWidth="1"/>
    <col min="8706" max="8706" width="7.85546875" style="46" customWidth="1"/>
    <col min="8707" max="8707" width="2.5703125" style="46" customWidth="1"/>
    <col min="8708" max="8708" width="1.85546875" style="46" customWidth="1"/>
    <col min="8709" max="8709" width="7.42578125" style="46" customWidth="1"/>
    <col min="8710" max="8711" width="2.85546875" style="46" customWidth="1"/>
    <col min="8712" max="8712" width="0" style="46" hidden="1" customWidth="1"/>
    <col min="8713" max="8713" width="0.42578125" style="46" customWidth="1"/>
    <col min="8714" max="8714" width="1.5703125" style="46" customWidth="1"/>
    <col min="8715" max="8715" width="1" style="46" customWidth="1"/>
    <col min="8716" max="8716" width="3.28515625" style="46" customWidth="1"/>
    <col min="8717" max="8717" width="4.140625" style="46" customWidth="1"/>
    <col min="8718" max="8718" width="1.28515625" style="46" customWidth="1"/>
    <col min="8719" max="8719" width="1.85546875" style="46" customWidth="1"/>
    <col min="8720" max="8720" width="6.140625" style="46" customWidth="1"/>
    <col min="8721" max="8721" width="14.5703125" style="46" customWidth="1"/>
    <col min="8722" max="8722" width="0" style="46" hidden="1" customWidth="1"/>
    <col min="8723" max="8723" width="4.85546875" style="46" customWidth="1"/>
    <col min="8724" max="8724" width="1.5703125" style="46" customWidth="1"/>
    <col min="8725" max="8725" width="1.7109375" style="46" customWidth="1"/>
    <col min="8726" max="8726" width="7.140625" style="46" customWidth="1"/>
    <col min="8727" max="8727" width="1.28515625" style="46" customWidth="1"/>
    <col min="8728" max="8728" width="1" style="46" customWidth="1"/>
    <col min="8729" max="8729" width="2.5703125" style="46" customWidth="1"/>
    <col min="8730" max="8730" width="6.7109375" style="46" customWidth="1"/>
    <col min="8731" max="8732" width="0" style="46" hidden="1" customWidth="1"/>
    <col min="8733" max="8733" width="4.28515625" style="46" customWidth="1"/>
    <col min="8734" max="8734" width="2.42578125" style="46" customWidth="1"/>
    <col min="8735" max="8735" width="16.5703125" style="46" customWidth="1"/>
    <col min="8736" max="8736" width="1" style="46" customWidth="1"/>
    <col min="8737" max="8738" width="0" style="46" hidden="1" customWidth="1"/>
    <col min="8739" max="8739" width="4.5703125" style="46" customWidth="1"/>
    <col min="8740" max="8740" width="12.7109375" style="46" customWidth="1"/>
    <col min="8741" max="8743" width="0" style="46" hidden="1" customWidth="1"/>
    <col min="8744" max="8744" width="1.85546875" style="46" customWidth="1"/>
    <col min="8745" max="8745" width="9.140625" style="46" customWidth="1"/>
    <col min="8746" max="8746" width="3.85546875" style="46" customWidth="1"/>
    <col min="8747" max="8959" width="9.140625" style="46"/>
    <col min="8960" max="8960" width="1.28515625" style="46" customWidth="1"/>
    <col min="8961" max="8961" width="33.42578125" style="46" customWidth="1"/>
    <col min="8962" max="8962" width="7.85546875" style="46" customWidth="1"/>
    <col min="8963" max="8963" width="2.5703125" style="46" customWidth="1"/>
    <col min="8964" max="8964" width="1.85546875" style="46" customWidth="1"/>
    <col min="8965" max="8965" width="7.42578125" style="46" customWidth="1"/>
    <col min="8966" max="8967" width="2.85546875" style="46" customWidth="1"/>
    <col min="8968" max="8968" width="0" style="46" hidden="1" customWidth="1"/>
    <col min="8969" max="8969" width="0.42578125" style="46" customWidth="1"/>
    <col min="8970" max="8970" width="1.5703125" style="46" customWidth="1"/>
    <col min="8971" max="8971" width="1" style="46" customWidth="1"/>
    <col min="8972" max="8972" width="3.28515625" style="46" customWidth="1"/>
    <col min="8973" max="8973" width="4.140625" style="46" customWidth="1"/>
    <col min="8974" max="8974" width="1.28515625" style="46" customWidth="1"/>
    <col min="8975" max="8975" width="1.85546875" style="46" customWidth="1"/>
    <col min="8976" max="8976" width="6.140625" style="46" customWidth="1"/>
    <col min="8977" max="8977" width="14.5703125" style="46" customWidth="1"/>
    <col min="8978" max="8978" width="0" style="46" hidden="1" customWidth="1"/>
    <col min="8979" max="8979" width="4.85546875" style="46" customWidth="1"/>
    <col min="8980" max="8980" width="1.5703125" style="46" customWidth="1"/>
    <col min="8981" max="8981" width="1.7109375" style="46" customWidth="1"/>
    <col min="8982" max="8982" width="7.140625" style="46" customWidth="1"/>
    <col min="8983" max="8983" width="1.28515625" style="46" customWidth="1"/>
    <col min="8984" max="8984" width="1" style="46" customWidth="1"/>
    <col min="8985" max="8985" width="2.5703125" style="46" customWidth="1"/>
    <col min="8986" max="8986" width="6.7109375" style="46" customWidth="1"/>
    <col min="8987" max="8988" width="0" style="46" hidden="1" customWidth="1"/>
    <col min="8989" max="8989" width="4.28515625" style="46" customWidth="1"/>
    <col min="8990" max="8990" width="2.42578125" style="46" customWidth="1"/>
    <col min="8991" max="8991" width="16.5703125" style="46" customWidth="1"/>
    <col min="8992" max="8992" width="1" style="46" customWidth="1"/>
    <col min="8993" max="8994" width="0" style="46" hidden="1" customWidth="1"/>
    <col min="8995" max="8995" width="4.5703125" style="46" customWidth="1"/>
    <col min="8996" max="8996" width="12.7109375" style="46" customWidth="1"/>
    <col min="8997" max="8999" width="0" style="46" hidden="1" customWidth="1"/>
    <col min="9000" max="9000" width="1.85546875" style="46" customWidth="1"/>
    <col min="9001" max="9001" width="9.140625" style="46" customWidth="1"/>
    <col min="9002" max="9002" width="3.85546875" style="46" customWidth="1"/>
    <col min="9003" max="9215" width="9.140625" style="46"/>
    <col min="9216" max="9216" width="1.28515625" style="46" customWidth="1"/>
    <col min="9217" max="9217" width="33.42578125" style="46" customWidth="1"/>
    <col min="9218" max="9218" width="7.85546875" style="46" customWidth="1"/>
    <col min="9219" max="9219" width="2.5703125" style="46" customWidth="1"/>
    <col min="9220" max="9220" width="1.85546875" style="46" customWidth="1"/>
    <col min="9221" max="9221" width="7.42578125" style="46" customWidth="1"/>
    <col min="9222" max="9223" width="2.85546875" style="46" customWidth="1"/>
    <col min="9224" max="9224" width="0" style="46" hidden="1" customWidth="1"/>
    <col min="9225" max="9225" width="0.42578125" style="46" customWidth="1"/>
    <col min="9226" max="9226" width="1.5703125" style="46" customWidth="1"/>
    <col min="9227" max="9227" width="1" style="46" customWidth="1"/>
    <col min="9228" max="9228" width="3.28515625" style="46" customWidth="1"/>
    <col min="9229" max="9229" width="4.140625" style="46" customWidth="1"/>
    <col min="9230" max="9230" width="1.28515625" style="46" customWidth="1"/>
    <col min="9231" max="9231" width="1.85546875" style="46" customWidth="1"/>
    <col min="9232" max="9232" width="6.140625" style="46" customWidth="1"/>
    <col min="9233" max="9233" width="14.5703125" style="46" customWidth="1"/>
    <col min="9234" max="9234" width="0" style="46" hidden="1" customWidth="1"/>
    <col min="9235" max="9235" width="4.85546875" style="46" customWidth="1"/>
    <col min="9236" max="9236" width="1.5703125" style="46" customWidth="1"/>
    <col min="9237" max="9237" width="1.7109375" style="46" customWidth="1"/>
    <col min="9238" max="9238" width="7.140625" style="46" customWidth="1"/>
    <col min="9239" max="9239" width="1.28515625" style="46" customWidth="1"/>
    <col min="9240" max="9240" width="1" style="46" customWidth="1"/>
    <col min="9241" max="9241" width="2.5703125" style="46" customWidth="1"/>
    <col min="9242" max="9242" width="6.7109375" style="46" customWidth="1"/>
    <col min="9243" max="9244" width="0" style="46" hidden="1" customWidth="1"/>
    <col min="9245" max="9245" width="4.28515625" style="46" customWidth="1"/>
    <col min="9246" max="9246" width="2.42578125" style="46" customWidth="1"/>
    <col min="9247" max="9247" width="16.5703125" style="46" customWidth="1"/>
    <col min="9248" max="9248" width="1" style="46" customWidth="1"/>
    <col min="9249" max="9250" width="0" style="46" hidden="1" customWidth="1"/>
    <col min="9251" max="9251" width="4.5703125" style="46" customWidth="1"/>
    <col min="9252" max="9252" width="12.7109375" style="46" customWidth="1"/>
    <col min="9253" max="9255" width="0" style="46" hidden="1" customWidth="1"/>
    <col min="9256" max="9256" width="1.85546875" style="46" customWidth="1"/>
    <col min="9257" max="9257" width="9.140625" style="46" customWidth="1"/>
    <col min="9258" max="9258" width="3.85546875" style="46" customWidth="1"/>
    <col min="9259" max="9471" width="9.140625" style="46"/>
    <col min="9472" max="9472" width="1.28515625" style="46" customWidth="1"/>
    <col min="9473" max="9473" width="33.42578125" style="46" customWidth="1"/>
    <col min="9474" max="9474" width="7.85546875" style="46" customWidth="1"/>
    <col min="9475" max="9475" width="2.5703125" style="46" customWidth="1"/>
    <col min="9476" max="9476" width="1.85546875" style="46" customWidth="1"/>
    <col min="9477" max="9477" width="7.42578125" style="46" customWidth="1"/>
    <col min="9478" max="9479" width="2.85546875" style="46" customWidth="1"/>
    <col min="9480" max="9480" width="0" style="46" hidden="1" customWidth="1"/>
    <col min="9481" max="9481" width="0.42578125" style="46" customWidth="1"/>
    <col min="9482" max="9482" width="1.5703125" style="46" customWidth="1"/>
    <col min="9483" max="9483" width="1" style="46" customWidth="1"/>
    <col min="9484" max="9484" width="3.28515625" style="46" customWidth="1"/>
    <col min="9485" max="9485" width="4.140625" style="46" customWidth="1"/>
    <col min="9486" max="9486" width="1.28515625" style="46" customWidth="1"/>
    <col min="9487" max="9487" width="1.85546875" style="46" customWidth="1"/>
    <col min="9488" max="9488" width="6.140625" style="46" customWidth="1"/>
    <col min="9489" max="9489" width="14.5703125" style="46" customWidth="1"/>
    <col min="9490" max="9490" width="0" style="46" hidden="1" customWidth="1"/>
    <col min="9491" max="9491" width="4.85546875" style="46" customWidth="1"/>
    <col min="9492" max="9492" width="1.5703125" style="46" customWidth="1"/>
    <col min="9493" max="9493" width="1.7109375" style="46" customWidth="1"/>
    <col min="9494" max="9494" width="7.140625" style="46" customWidth="1"/>
    <col min="9495" max="9495" width="1.28515625" style="46" customWidth="1"/>
    <col min="9496" max="9496" width="1" style="46" customWidth="1"/>
    <col min="9497" max="9497" width="2.5703125" style="46" customWidth="1"/>
    <col min="9498" max="9498" width="6.7109375" style="46" customWidth="1"/>
    <col min="9499" max="9500" width="0" style="46" hidden="1" customWidth="1"/>
    <col min="9501" max="9501" width="4.28515625" style="46" customWidth="1"/>
    <col min="9502" max="9502" width="2.42578125" style="46" customWidth="1"/>
    <col min="9503" max="9503" width="16.5703125" style="46" customWidth="1"/>
    <col min="9504" max="9504" width="1" style="46" customWidth="1"/>
    <col min="9505" max="9506" width="0" style="46" hidden="1" customWidth="1"/>
    <col min="9507" max="9507" width="4.5703125" style="46" customWidth="1"/>
    <col min="9508" max="9508" width="12.7109375" style="46" customWidth="1"/>
    <col min="9509" max="9511" width="0" style="46" hidden="1" customWidth="1"/>
    <col min="9512" max="9512" width="1.85546875" style="46" customWidth="1"/>
    <col min="9513" max="9513" width="9.140625" style="46" customWidth="1"/>
    <col min="9514" max="9514" width="3.85546875" style="46" customWidth="1"/>
    <col min="9515" max="9727" width="9.140625" style="46"/>
    <col min="9728" max="9728" width="1.28515625" style="46" customWidth="1"/>
    <col min="9729" max="9729" width="33.42578125" style="46" customWidth="1"/>
    <col min="9730" max="9730" width="7.85546875" style="46" customWidth="1"/>
    <col min="9731" max="9731" width="2.5703125" style="46" customWidth="1"/>
    <col min="9732" max="9732" width="1.85546875" style="46" customWidth="1"/>
    <col min="9733" max="9733" width="7.42578125" style="46" customWidth="1"/>
    <col min="9734" max="9735" width="2.85546875" style="46" customWidth="1"/>
    <col min="9736" max="9736" width="0" style="46" hidden="1" customWidth="1"/>
    <col min="9737" max="9737" width="0.42578125" style="46" customWidth="1"/>
    <col min="9738" max="9738" width="1.5703125" style="46" customWidth="1"/>
    <col min="9739" max="9739" width="1" style="46" customWidth="1"/>
    <col min="9740" max="9740" width="3.28515625" style="46" customWidth="1"/>
    <col min="9741" max="9741" width="4.140625" style="46" customWidth="1"/>
    <col min="9742" max="9742" width="1.28515625" style="46" customWidth="1"/>
    <col min="9743" max="9743" width="1.85546875" style="46" customWidth="1"/>
    <col min="9744" max="9744" width="6.140625" style="46" customWidth="1"/>
    <col min="9745" max="9745" width="14.5703125" style="46" customWidth="1"/>
    <col min="9746" max="9746" width="0" style="46" hidden="1" customWidth="1"/>
    <col min="9747" max="9747" width="4.85546875" style="46" customWidth="1"/>
    <col min="9748" max="9748" width="1.5703125" style="46" customWidth="1"/>
    <col min="9749" max="9749" width="1.7109375" style="46" customWidth="1"/>
    <col min="9750" max="9750" width="7.140625" style="46" customWidth="1"/>
    <col min="9751" max="9751" width="1.28515625" style="46" customWidth="1"/>
    <col min="9752" max="9752" width="1" style="46" customWidth="1"/>
    <col min="9753" max="9753" width="2.5703125" style="46" customWidth="1"/>
    <col min="9754" max="9754" width="6.7109375" style="46" customWidth="1"/>
    <col min="9755" max="9756" width="0" style="46" hidden="1" customWidth="1"/>
    <col min="9757" max="9757" width="4.28515625" style="46" customWidth="1"/>
    <col min="9758" max="9758" width="2.42578125" style="46" customWidth="1"/>
    <col min="9759" max="9759" width="16.5703125" style="46" customWidth="1"/>
    <col min="9760" max="9760" width="1" style="46" customWidth="1"/>
    <col min="9761" max="9762" width="0" style="46" hidden="1" customWidth="1"/>
    <col min="9763" max="9763" width="4.5703125" style="46" customWidth="1"/>
    <col min="9764" max="9764" width="12.7109375" style="46" customWidth="1"/>
    <col min="9765" max="9767" width="0" style="46" hidden="1" customWidth="1"/>
    <col min="9768" max="9768" width="1.85546875" style="46" customWidth="1"/>
    <col min="9769" max="9769" width="9.140625" style="46" customWidth="1"/>
    <col min="9770" max="9770" width="3.85546875" style="46" customWidth="1"/>
    <col min="9771" max="9983" width="9.140625" style="46"/>
    <col min="9984" max="9984" width="1.28515625" style="46" customWidth="1"/>
    <col min="9985" max="9985" width="33.42578125" style="46" customWidth="1"/>
    <col min="9986" max="9986" width="7.85546875" style="46" customWidth="1"/>
    <col min="9987" max="9987" width="2.5703125" style="46" customWidth="1"/>
    <col min="9988" max="9988" width="1.85546875" style="46" customWidth="1"/>
    <col min="9989" max="9989" width="7.42578125" style="46" customWidth="1"/>
    <col min="9990" max="9991" width="2.85546875" style="46" customWidth="1"/>
    <col min="9992" max="9992" width="0" style="46" hidden="1" customWidth="1"/>
    <col min="9993" max="9993" width="0.42578125" style="46" customWidth="1"/>
    <col min="9994" max="9994" width="1.5703125" style="46" customWidth="1"/>
    <col min="9995" max="9995" width="1" style="46" customWidth="1"/>
    <col min="9996" max="9996" width="3.28515625" style="46" customWidth="1"/>
    <col min="9997" max="9997" width="4.140625" style="46" customWidth="1"/>
    <col min="9998" max="9998" width="1.28515625" style="46" customWidth="1"/>
    <col min="9999" max="9999" width="1.85546875" style="46" customWidth="1"/>
    <col min="10000" max="10000" width="6.140625" style="46" customWidth="1"/>
    <col min="10001" max="10001" width="14.5703125" style="46" customWidth="1"/>
    <col min="10002" max="10002" width="0" style="46" hidden="1" customWidth="1"/>
    <col min="10003" max="10003" width="4.85546875" style="46" customWidth="1"/>
    <col min="10004" max="10004" width="1.5703125" style="46" customWidth="1"/>
    <col min="10005" max="10005" width="1.7109375" style="46" customWidth="1"/>
    <col min="10006" max="10006" width="7.140625" style="46" customWidth="1"/>
    <col min="10007" max="10007" width="1.28515625" style="46" customWidth="1"/>
    <col min="10008" max="10008" width="1" style="46" customWidth="1"/>
    <col min="10009" max="10009" width="2.5703125" style="46" customWidth="1"/>
    <col min="10010" max="10010" width="6.7109375" style="46" customWidth="1"/>
    <col min="10011" max="10012" width="0" style="46" hidden="1" customWidth="1"/>
    <col min="10013" max="10013" width="4.28515625" style="46" customWidth="1"/>
    <col min="10014" max="10014" width="2.42578125" style="46" customWidth="1"/>
    <col min="10015" max="10015" width="16.5703125" style="46" customWidth="1"/>
    <col min="10016" max="10016" width="1" style="46" customWidth="1"/>
    <col min="10017" max="10018" width="0" style="46" hidden="1" customWidth="1"/>
    <col min="10019" max="10019" width="4.5703125" style="46" customWidth="1"/>
    <col min="10020" max="10020" width="12.7109375" style="46" customWidth="1"/>
    <col min="10021" max="10023" width="0" style="46" hidden="1" customWidth="1"/>
    <col min="10024" max="10024" width="1.85546875" style="46" customWidth="1"/>
    <col min="10025" max="10025" width="9.140625" style="46" customWidth="1"/>
    <col min="10026" max="10026" width="3.85546875" style="46" customWidth="1"/>
    <col min="10027" max="10239" width="9.140625" style="46"/>
    <col min="10240" max="10240" width="1.28515625" style="46" customWidth="1"/>
    <col min="10241" max="10241" width="33.42578125" style="46" customWidth="1"/>
    <col min="10242" max="10242" width="7.85546875" style="46" customWidth="1"/>
    <col min="10243" max="10243" width="2.5703125" style="46" customWidth="1"/>
    <col min="10244" max="10244" width="1.85546875" style="46" customWidth="1"/>
    <col min="10245" max="10245" width="7.42578125" style="46" customWidth="1"/>
    <col min="10246" max="10247" width="2.85546875" style="46" customWidth="1"/>
    <col min="10248" max="10248" width="0" style="46" hidden="1" customWidth="1"/>
    <col min="10249" max="10249" width="0.42578125" style="46" customWidth="1"/>
    <col min="10250" max="10250" width="1.5703125" style="46" customWidth="1"/>
    <col min="10251" max="10251" width="1" style="46" customWidth="1"/>
    <col min="10252" max="10252" width="3.28515625" style="46" customWidth="1"/>
    <col min="10253" max="10253" width="4.140625" style="46" customWidth="1"/>
    <col min="10254" max="10254" width="1.28515625" style="46" customWidth="1"/>
    <col min="10255" max="10255" width="1.85546875" style="46" customWidth="1"/>
    <col min="10256" max="10256" width="6.140625" style="46" customWidth="1"/>
    <col min="10257" max="10257" width="14.5703125" style="46" customWidth="1"/>
    <col min="10258" max="10258" width="0" style="46" hidden="1" customWidth="1"/>
    <col min="10259" max="10259" width="4.85546875" style="46" customWidth="1"/>
    <col min="10260" max="10260" width="1.5703125" style="46" customWidth="1"/>
    <col min="10261" max="10261" width="1.7109375" style="46" customWidth="1"/>
    <col min="10262" max="10262" width="7.140625" style="46" customWidth="1"/>
    <col min="10263" max="10263" width="1.28515625" style="46" customWidth="1"/>
    <col min="10264" max="10264" width="1" style="46" customWidth="1"/>
    <col min="10265" max="10265" width="2.5703125" style="46" customWidth="1"/>
    <col min="10266" max="10266" width="6.7109375" style="46" customWidth="1"/>
    <col min="10267" max="10268" width="0" style="46" hidden="1" customWidth="1"/>
    <col min="10269" max="10269" width="4.28515625" style="46" customWidth="1"/>
    <col min="10270" max="10270" width="2.42578125" style="46" customWidth="1"/>
    <col min="10271" max="10271" width="16.5703125" style="46" customWidth="1"/>
    <col min="10272" max="10272" width="1" style="46" customWidth="1"/>
    <col min="10273" max="10274" width="0" style="46" hidden="1" customWidth="1"/>
    <col min="10275" max="10275" width="4.5703125" style="46" customWidth="1"/>
    <col min="10276" max="10276" width="12.7109375" style="46" customWidth="1"/>
    <col min="10277" max="10279" width="0" style="46" hidden="1" customWidth="1"/>
    <col min="10280" max="10280" width="1.85546875" style="46" customWidth="1"/>
    <col min="10281" max="10281" width="9.140625" style="46" customWidth="1"/>
    <col min="10282" max="10282" width="3.85546875" style="46" customWidth="1"/>
    <col min="10283" max="10495" width="9.140625" style="46"/>
    <col min="10496" max="10496" width="1.28515625" style="46" customWidth="1"/>
    <col min="10497" max="10497" width="33.42578125" style="46" customWidth="1"/>
    <col min="10498" max="10498" width="7.85546875" style="46" customWidth="1"/>
    <col min="10499" max="10499" width="2.5703125" style="46" customWidth="1"/>
    <col min="10500" max="10500" width="1.85546875" style="46" customWidth="1"/>
    <col min="10501" max="10501" width="7.42578125" style="46" customWidth="1"/>
    <col min="10502" max="10503" width="2.85546875" style="46" customWidth="1"/>
    <col min="10504" max="10504" width="0" style="46" hidden="1" customWidth="1"/>
    <col min="10505" max="10505" width="0.42578125" style="46" customWidth="1"/>
    <col min="10506" max="10506" width="1.5703125" style="46" customWidth="1"/>
    <col min="10507" max="10507" width="1" style="46" customWidth="1"/>
    <col min="10508" max="10508" width="3.28515625" style="46" customWidth="1"/>
    <col min="10509" max="10509" width="4.140625" style="46" customWidth="1"/>
    <col min="10510" max="10510" width="1.28515625" style="46" customWidth="1"/>
    <col min="10511" max="10511" width="1.85546875" style="46" customWidth="1"/>
    <col min="10512" max="10512" width="6.140625" style="46" customWidth="1"/>
    <col min="10513" max="10513" width="14.5703125" style="46" customWidth="1"/>
    <col min="10514" max="10514" width="0" style="46" hidden="1" customWidth="1"/>
    <col min="10515" max="10515" width="4.85546875" style="46" customWidth="1"/>
    <col min="10516" max="10516" width="1.5703125" style="46" customWidth="1"/>
    <col min="10517" max="10517" width="1.7109375" style="46" customWidth="1"/>
    <col min="10518" max="10518" width="7.140625" style="46" customWidth="1"/>
    <col min="10519" max="10519" width="1.28515625" style="46" customWidth="1"/>
    <col min="10520" max="10520" width="1" style="46" customWidth="1"/>
    <col min="10521" max="10521" width="2.5703125" style="46" customWidth="1"/>
    <col min="10522" max="10522" width="6.7109375" style="46" customWidth="1"/>
    <col min="10523" max="10524" width="0" style="46" hidden="1" customWidth="1"/>
    <col min="10525" max="10525" width="4.28515625" style="46" customWidth="1"/>
    <col min="10526" max="10526" width="2.42578125" style="46" customWidth="1"/>
    <col min="10527" max="10527" width="16.5703125" style="46" customWidth="1"/>
    <col min="10528" max="10528" width="1" style="46" customWidth="1"/>
    <col min="10529" max="10530" width="0" style="46" hidden="1" customWidth="1"/>
    <col min="10531" max="10531" width="4.5703125" style="46" customWidth="1"/>
    <col min="10532" max="10532" width="12.7109375" style="46" customWidth="1"/>
    <col min="10533" max="10535" width="0" style="46" hidden="1" customWidth="1"/>
    <col min="10536" max="10536" width="1.85546875" style="46" customWidth="1"/>
    <col min="10537" max="10537" width="9.140625" style="46" customWidth="1"/>
    <col min="10538" max="10538" width="3.85546875" style="46" customWidth="1"/>
    <col min="10539" max="10751" width="9.140625" style="46"/>
    <col min="10752" max="10752" width="1.28515625" style="46" customWidth="1"/>
    <col min="10753" max="10753" width="33.42578125" style="46" customWidth="1"/>
    <col min="10754" max="10754" width="7.85546875" style="46" customWidth="1"/>
    <col min="10755" max="10755" width="2.5703125" style="46" customWidth="1"/>
    <col min="10756" max="10756" width="1.85546875" style="46" customWidth="1"/>
    <col min="10757" max="10757" width="7.42578125" style="46" customWidth="1"/>
    <col min="10758" max="10759" width="2.85546875" style="46" customWidth="1"/>
    <col min="10760" max="10760" width="0" style="46" hidden="1" customWidth="1"/>
    <col min="10761" max="10761" width="0.42578125" style="46" customWidth="1"/>
    <col min="10762" max="10762" width="1.5703125" style="46" customWidth="1"/>
    <col min="10763" max="10763" width="1" style="46" customWidth="1"/>
    <col min="10764" max="10764" width="3.28515625" style="46" customWidth="1"/>
    <col min="10765" max="10765" width="4.140625" style="46" customWidth="1"/>
    <col min="10766" max="10766" width="1.28515625" style="46" customWidth="1"/>
    <col min="10767" max="10767" width="1.85546875" style="46" customWidth="1"/>
    <col min="10768" max="10768" width="6.140625" style="46" customWidth="1"/>
    <col min="10769" max="10769" width="14.5703125" style="46" customWidth="1"/>
    <col min="10770" max="10770" width="0" style="46" hidden="1" customWidth="1"/>
    <col min="10771" max="10771" width="4.85546875" style="46" customWidth="1"/>
    <col min="10772" max="10772" width="1.5703125" style="46" customWidth="1"/>
    <col min="10773" max="10773" width="1.7109375" style="46" customWidth="1"/>
    <col min="10774" max="10774" width="7.140625" style="46" customWidth="1"/>
    <col min="10775" max="10775" width="1.28515625" style="46" customWidth="1"/>
    <col min="10776" max="10776" width="1" style="46" customWidth="1"/>
    <col min="10777" max="10777" width="2.5703125" style="46" customWidth="1"/>
    <col min="10778" max="10778" width="6.7109375" style="46" customWidth="1"/>
    <col min="10779" max="10780" width="0" style="46" hidden="1" customWidth="1"/>
    <col min="10781" max="10781" width="4.28515625" style="46" customWidth="1"/>
    <col min="10782" max="10782" width="2.42578125" style="46" customWidth="1"/>
    <col min="10783" max="10783" width="16.5703125" style="46" customWidth="1"/>
    <col min="10784" max="10784" width="1" style="46" customWidth="1"/>
    <col min="10785" max="10786" width="0" style="46" hidden="1" customWidth="1"/>
    <col min="10787" max="10787" width="4.5703125" style="46" customWidth="1"/>
    <col min="10788" max="10788" width="12.7109375" style="46" customWidth="1"/>
    <col min="10789" max="10791" width="0" style="46" hidden="1" customWidth="1"/>
    <col min="10792" max="10792" width="1.85546875" style="46" customWidth="1"/>
    <col min="10793" max="10793" width="9.140625" style="46" customWidth="1"/>
    <col min="10794" max="10794" width="3.85546875" style="46" customWidth="1"/>
    <col min="10795" max="11007" width="9.140625" style="46"/>
    <col min="11008" max="11008" width="1.28515625" style="46" customWidth="1"/>
    <col min="11009" max="11009" width="33.42578125" style="46" customWidth="1"/>
    <col min="11010" max="11010" width="7.85546875" style="46" customWidth="1"/>
    <col min="11011" max="11011" width="2.5703125" style="46" customWidth="1"/>
    <col min="11012" max="11012" width="1.85546875" style="46" customWidth="1"/>
    <col min="11013" max="11013" width="7.42578125" style="46" customWidth="1"/>
    <col min="11014" max="11015" width="2.85546875" style="46" customWidth="1"/>
    <col min="11016" max="11016" width="0" style="46" hidden="1" customWidth="1"/>
    <col min="11017" max="11017" width="0.42578125" style="46" customWidth="1"/>
    <col min="11018" max="11018" width="1.5703125" style="46" customWidth="1"/>
    <col min="11019" max="11019" width="1" style="46" customWidth="1"/>
    <col min="11020" max="11020" width="3.28515625" style="46" customWidth="1"/>
    <col min="11021" max="11021" width="4.140625" style="46" customWidth="1"/>
    <col min="11022" max="11022" width="1.28515625" style="46" customWidth="1"/>
    <col min="11023" max="11023" width="1.85546875" style="46" customWidth="1"/>
    <col min="11024" max="11024" width="6.140625" style="46" customWidth="1"/>
    <col min="11025" max="11025" width="14.5703125" style="46" customWidth="1"/>
    <col min="11026" max="11026" width="0" style="46" hidden="1" customWidth="1"/>
    <col min="11027" max="11027" width="4.85546875" style="46" customWidth="1"/>
    <col min="11028" max="11028" width="1.5703125" style="46" customWidth="1"/>
    <col min="11029" max="11029" width="1.7109375" style="46" customWidth="1"/>
    <col min="11030" max="11030" width="7.140625" style="46" customWidth="1"/>
    <col min="11031" max="11031" width="1.28515625" style="46" customWidth="1"/>
    <col min="11032" max="11032" width="1" style="46" customWidth="1"/>
    <col min="11033" max="11033" width="2.5703125" style="46" customWidth="1"/>
    <col min="11034" max="11034" width="6.7109375" style="46" customWidth="1"/>
    <col min="11035" max="11036" width="0" style="46" hidden="1" customWidth="1"/>
    <col min="11037" max="11037" width="4.28515625" style="46" customWidth="1"/>
    <col min="11038" max="11038" width="2.42578125" style="46" customWidth="1"/>
    <col min="11039" max="11039" width="16.5703125" style="46" customWidth="1"/>
    <col min="11040" max="11040" width="1" style="46" customWidth="1"/>
    <col min="11041" max="11042" width="0" style="46" hidden="1" customWidth="1"/>
    <col min="11043" max="11043" width="4.5703125" style="46" customWidth="1"/>
    <col min="11044" max="11044" width="12.7109375" style="46" customWidth="1"/>
    <col min="11045" max="11047" width="0" style="46" hidden="1" customWidth="1"/>
    <col min="11048" max="11048" width="1.85546875" style="46" customWidth="1"/>
    <col min="11049" max="11049" width="9.140625" style="46" customWidth="1"/>
    <col min="11050" max="11050" width="3.85546875" style="46" customWidth="1"/>
    <col min="11051" max="11263" width="9.140625" style="46"/>
    <col min="11264" max="11264" width="1.28515625" style="46" customWidth="1"/>
    <col min="11265" max="11265" width="33.42578125" style="46" customWidth="1"/>
    <col min="11266" max="11266" width="7.85546875" style="46" customWidth="1"/>
    <col min="11267" max="11267" width="2.5703125" style="46" customWidth="1"/>
    <col min="11268" max="11268" width="1.85546875" style="46" customWidth="1"/>
    <col min="11269" max="11269" width="7.42578125" style="46" customWidth="1"/>
    <col min="11270" max="11271" width="2.85546875" style="46" customWidth="1"/>
    <col min="11272" max="11272" width="0" style="46" hidden="1" customWidth="1"/>
    <col min="11273" max="11273" width="0.42578125" style="46" customWidth="1"/>
    <col min="11274" max="11274" width="1.5703125" style="46" customWidth="1"/>
    <col min="11275" max="11275" width="1" style="46" customWidth="1"/>
    <col min="11276" max="11276" width="3.28515625" style="46" customWidth="1"/>
    <col min="11277" max="11277" width="4.140625" style="46" customWidth="1"/>
    <col min="11278" max="11278" width="1.28515625" style="46" customWidth="1"/>
    <col min="11279" max="11279" width="1.85546875" style="46" customWidth="1"/>
    <col min="11280" max="11280" width="6.140625" style="46" customWidth="1"/>
    <col min="11281" max="11281" width="14.5703125" style="46" customWidth="1"/>
    <col min="11282" max="11282" width="0" style="46" hidden="1" customWidth="1"/>
    <col min="11283" max="11283" width="4.85546875" style="46" customWidth="1"/>
    <col min="11284" max="11284" width="1.5703125" style="46" customWidth="1"/>
    <col min="11285" max="11285" width="1.7109375" style="46" customWidth="1"/>
    <col min="11286" max="11286" width="7.140625" style="46" customWidth="1"/>
    <col min="11287" max="11287" width="1.28515625" style="46" customWidth="1"/>
    <col min="11288" max="11288" width="1" style="46" customWidth="1"/>
    <col min="11289" max="11289" width="2.5703125" style="46" customWidth="1"/>
    <col min="11290" max="11290" width="6.7109375" style="46" customWidth="1"/>
    <col min="11291" max="11292" width="0" style="46" hidden="1" customWidth="1"/>
    <col min="11293" max="11293" width="4.28515625" style="46" customWidth="1"/>
    <col min="11294" max="11294" width="2.42578125" style="46" customWidth="1"/>
    <col min="11295" max="11295" width="16.5703125" style="46" customWidth="1"/>
    <col min="11296" max="11296" width="1" style="46" customWidth="1"/>
    <col min="11297" max="11298" width="0" style="46" hidden="1" customWidth="1"/>
    <col min="11299" max="11299" width="4.5703125" style="46" customWidth="1"/>
    <col min="11300" max="11300" width="12.7109375" style="46" customWidth="1"/>
    <col min="11301" max="11303" width="0" style="46" hidden="1" customWidth="1"/>
    <col min="11304" max="11304" width="1.85546875" style="46" customWidth="1"/>
    <col min="11305" max="11305" width="9.140625" style="46" customWidth="1"/>
    <col min="11306" max="11306" width="3.85546875" style="46" customWidth="1"/>
    <col min="11307" max="11519" width="9.140625" style="46"/>
    <col min="11520" max="11520" width="1.28515625" style="46" customWidth="1"/>
    <col min="11521" max="11521" width="33.42578125" style="46" customWidth="1"/>
    <col min="11522" max="11522" width="7.85546875" style="46" customWidth="1"/>
    <col min="11523" max="11523" width="2.5703125" style="46" customWidth="1"/>
    <col min="11524" max="11524" width="1.85546875" style="46" customWidth="1"/>
    <col min="11525" max="11525" width="7.42578125" style="46" customWidth="1"/>
    <col min="11526" max="11527" width="2.85546875" style="46" customWidth="1"/>
    <col min="11528" max="11528" width="0" style="46" hidden="1" customWidth="1"/>
    <col min="11529" max="11529" width="0.42578125" style="46" customWidth="1"/>
    <col min="11530" max="11530" width="1.5703125" style="46" customWidth="1"/>
    <col min="11531" max="11531" width="1" style="46" customWidth="1"/>
    <col min="11532" max="11532" width="3.28515625" style="46" customWidth="1"/>
    <col min="11533" max="11533" width="4.140625" style="46" customWidth="1"/>
    <col min="11534" max="11534" width="1.28515625" style="46" customWidth="1"/>
    <col min="11535" max="11535" width="1.85546875" style="46" customWidth="1"/>
    <col min="11536" max="11536" width="6.140625" style="46" customWidth="1"/>
    <col min="11537" max="11537" width="14.5703125" style="46" customWidth="1"/>
    <col min="11538" max="11538" width="0" style="46" hidden="1" customWidth="1"/>
    <col min="11539" max="11539" width="4.85546875" style="46" customWidth="1"/>
    <col min="11540" max="11540" width="1.5703125" style="46" customWidth="1"/>
    <col min="11541" max="11541" width="1.7109375" style="46" customWidth="1"/>
    <col min="11542" max="11542" width="7.140625" style="46" customWidth="1"/>
    <col min="11543" max="11543" width="1.28515625" style="46" customWidth="1"/>
    <col min="11544" max="11544" width="1" style="46" customWidth="1"/>
    <col min="11545" max="11545" width="2.5703125" style="46" customWidth="1"/>
    <col min="11546" max="11546" width="6.7109375" style="46" customWidth="1"/>
    <col min="11547" max="11548" width="0" style="46" hidden="1" customWidth="1"/>
    <col min="11549" max="11549" width="4.28515625" style="46" customWidth="1"/>
    <col min="11550" max="11550" width="2.42578125" style="46" customWidth="1"/>
    <col min="11551" max="11551" width="16.5703125" style="46" customWidth="1"/>
    <col min="11552" max="11552" width="1" style="46" customWidth="1"/>
    <col min="11553" max="11554" width="0" style="46" hidden="1" customWidth="1"/>
    <col min="11555" max="11555" width="4.5703125" style="46" customWidth="1"/>
    <col min="11556" max="11556" width="12.7109375" style="46" customWidth="1"/>
    <col min="11557" max="11559" width="0" style="46" hidden="1" customWidth="1"/>
    <col min="11560" max="11560" width="1.85546875" style="46" customWidth="1"/>
    <col min="11561" max="11561" width="9.140625" style="46" customWidth="1"/>
    <col min="11562" max="11562" width="3.85546875" style="46" customWidth="1"/>
    <col min="11563" max="11775" width="9.140625" style="46"/>
    <col min="11776" max="11776" width="1.28515625" style="46" customWidth="1"/>
    <col min="11777" max="11777" width="33.42578125" style="46" customWidth="1"/>
    <col min="11778" max="11778" width="7.85546875" style="46" customWidth="1"/>
    <col min="11779" max="11779" width="2.5703125" style="46" customWidth="1"/>
    <col min="11780" max="11780" width="1.85546875" style="46" customWidth="1"/>
    <col min="11781" max="11781" width="7.42578125" style="46" customWidth="1"/>
    <col min="11782" max="11783" width="2.85546875" style="46" customWidth="1"/>
    <col min="11784" max="11784" width="0" style="46" hidden="1" customWidth="1"/>
    <col min="11785" max="11785" width="0.42578125" style="46" customWidth="1"/>
    <col min="11786" max="11786" width="1.5703125" style="46" customWidth="1"/>
    <col min="11787" max="11787" width="1" style="46" customWidth="1"/>
    <col min="11788" max="11788" width="3.28515625" style="46" customWidth="1"/>
    <col min="11789" max="11789" width="4.140625" style="46" customWidth="1"/>
    <col min="11790" max="11790" width="1.28515625" style="46" customWidth="1"/>
    <col min="11791" max="11791" width="1.85546875" style="46" customWidth="1"/>
    <col min="11792" max="11792" width="6.140625" style="46" customWidth="1"/>
    <col min="11793" max="11793" width="14.5703125" style="46" customWidth="1"/>
    <col min="11794" max="11794" width="0" style="46" hidden="1" customWidth="1"/>
    <col min="11795" max="11795" width="4.85546875" style="46" customWidth="1"/>
    <col min="11796" max="11796" width="1.5703125" style="46" customWidth="1"/>
    <col min="11797" max="11797" width="1.7109375" style="46" customWidth="1"/>
    <col min="11798" max="11798" width="7.140625" style="46" customWidth="1"/>
    <col min="11799" max="11799" width="1.28515625" style="46" customWidth="1"/>
    <col min="11800" max="11800" width="1" style="46" customWidth="1"/>
    <col min="11801" max="11801" width="2.5703125" style="46" customWidth="1"/>
    <col min="11802" max="11802" width="6.7109375" style="46" customWidth="1"/>
    <col min="11803" max="11804" width="0" style="46" hidden="1" customWidth="1"/>
    <col min="11805" max="11805" width="4.28515625" style="46" customWidth="1"/>
    <col min="11806" max="11806" width="2.42578125" style="46" customWidth="1"/>
    <col min="11807" max="11807" width="16.5703125" style="46" customWidth="1"/>
    <col min="11808" max="11808" width="1" style="46" customWidth="1"/>
    <col min="11809" max="11810" width="0" style="46" hidden="1" customWidth="1"/>
    <col min="11811" max="11811" width="4.5703125" style="46" customWidth="1"/>
    <col min="11812" max="11812" width="12.7109375" style="46" customWidth="1"/>
    <col min="11813" max="11815" width="0" style="46" hidden="1" customWidth="1"/>
    <col min="11816" max="11816" width="1.85546875" style="46" customWidth="1"/>
    <col min="11817" max="11817" width="9.140625" style="46" customWidth="1"/>
    <col min="11818" max="11818" width="3.85546875" style="46" customWidth="1"/>
    <col min="11819" max="12031" width="9.140625" style="46"/>
    <col min="12032" max="12032" width="1.28515625" style="46" customWidth="1"/>
    <col min="12033" max="12033" width="33.42578125" style="46" customWidth="1"/>
    <col min="12034" max="12034" width="7.85546875" style="46" customWidth="1"/>
    <col min="12035" max="12035" width="2.5703125" style="46" customWidth="1"/>
    <col min="12036" max="12036" width="1.85546875" style="46" customWidth="1"/>
    <col min="12037" max="12037" width="7.42578125" style="46" customWidth="1"/>
    <col min="12038" max="12039" width="2.85546875" style="46" customWidth="1"/>
    <col min="12040" max="12040" width="0" style="46" hidden="1" customWidth="1"/>
    <col min="12041" max="12041" width="0.42578125" style="46" customWidth="1"/>
    <col min="12042" max="12042" width="1.5703125" style="46" customWidth="1"/>
    <col min="12043" max="12043" width="1" style="46" customWidth="1"/>
    <col min="12044" max="12044" width="3.28515625" style="46" customWidth="1"/>
    <col min="12045" max="12045" width="4.140625" style="46" customWidth="1"/>
    <col min="12046" max="12046" width="1.28515625" style="46" customWidth="1"/>
    <col min="12047" max="12047" width="1.85546875" style="46" customWidth="1"/>
    <col min="12048" max="12048" width="6.140625" style="46" customWidth="1"/>
    <col min="12049" max="12049" width="14.5703125" style="46" customWidth="1"/>
    <col min="12050" max="12050" width="0" style="46" hidden="1" customWidth="1"/>
    <col min="12051" max="12051" width="4.85546875" style="46" customWidth="1"/>
    <col min="12052" max="12052" width="1.5703125" style="46" customWidth="1"/>
    <col min="12053" max="12053" width="1.7109375" style="46" customWidth="1"/>
    <col min="12054" max="12054" width="7.140625" style="46" customWidth="1"/>
    <col min="12055" max="12055" width="1.28515625" style="46" customWidth="1"/>
    <col min="12056" max="12056" width="1" style="46" customWidth="1"/>
    <col min="12057" max="12057" width="2.5703125" style="46" customWidth="1"/>
    <col min="12058" max="12058" width="6.7109375" style="46" customWidth="1"/>
    <col min="12059" max="12060" width="0" style="46" hidden="1" customWidth="1"/>
    <col min="12061" max="12061" width="4.28515625" style="46" customWidth="1"/>
    <col min="12062" max="12062" width="2.42578125" style="46" customWidth="1"/>
    <col min="12063" max="12063" width="16.5703125" style="46" customWidth="1"/>
    <col min="12064" max="12064" width="1" style="46" customWidth="1"/>
    <col min="12065" max="12066" width="0" style="46" hidden="1" customWidth="1"/>
    <col min="12067" max="12067" width="4.5703125" style="46" customWidth="1"/>
    <col min="12068" max="12068" width="12.7109375" style="46" customWidth="1"/>
    <col min="12069" max="12071" width="0" style="46" hidden="1" customWidth="1"/>
    <col min="12072" max="12072" width="1.85546875" style="46" customWidth="1"/>
    <col min="12073" max="12073" width="9.140625" style="46" customWidth="1"/>
    <col min="12074" max="12074" width="3.85546875" style="46" customWidth="1"/>
    <col min="12075" max="12287" width="9.140625" style="46"/>
    <col min="12288" max="12288" width="1.28515625" style="46" customWidth="1"/>
    <col min="12289" max="12289" width="33.42578125" style="46" customWidth="1"/>
    <col min="12290" max="12290" width="7.85546875" style="46" customWidth="1"/>
    <col min="12291" max="12291" width="2.5703125" style="46" customWidth="1"/>
    <col min="12292" max="12292" width="1.85546875" style="46" customWidth="1"/>
    <col min="12293" max="12293" width="7.42578125" style="46" customWidth="1"/>
    <col min="12294" max="12295" width="2.85546875" style="46" customWidth="1"/>
    <col min="12296" max="12296" width="0" style="46" hidden="1" customWidth="1"/>
    <col min="12297" max="12297" width="0.42578125" style="46" customWidth="1"/>
    <col min="12298" max="12298" width="1.5703125" style="46" customWidth="1"/>
    <col min="12299" max="12299" width="1" style="46" customWidth="1"/>
    <col min="12300" max="12300" width="3.28515625" style="46" customWidth="1"/>
    <col min="12301" max="12301" width="4.140625" style="46" customWidth="1"/>
    <col min="12302" max="12302" width="1.28515625" style="46" customWidth="1"/>
    <col min="12303" max="12303" width="1.85546875" style="46" customWidth="1"/>
    <col min="12304" max="12304" width="6.140625" style="46" customWidth="1"/>
    <col min="12305" max="12305" width="14.5703125" style="46" customWidth="1"/>
    <col min="12306" max="12306" width="0" style="46" hidden="1" customWidth="1"/>
    <col min="12307" max="12307" width="4.85546875" style="46" customWidth="1"/>
    <col min="12308" max="12308" width="1.5703125" style="46" customWidth="1"/>
    <col min="12309" max="12309" width="1.7109375" style="46" customWidth="1"/>
    <col min="12310" max="12310" width="7.140625" style="46" customWidth="1"/>
    <col min="12311" max="12311" width="1.28515625" style="46" customWidth="1"/>
    <col min="12312" max="12312" width="1" style="46" customWidth="1"/>
    <col min="12313" max="12313" width="2.5703125" style="46" customWidth="1"/>
    <col min="12314" max="12314" width="6.7109375" style="46" customWidth="1"/>
    <col min="12315" max="12316" width="0" style="46" hidden="1" customWidth="1"/>
    <col min="12317" max="12317" width="4.28515625" style="46" customWidth="1"/>
    <col min="12318" max="12318" width="2.42578125" style="46" customWidth="1"/>
    <col min="12319" max="12319" width="16.5703125" style="46" customWidth="1"/>
    <col min="12320" max="12320" width="1" style="46" customWidth="1"/>
    <col min="12321" max="12322" width="0" style="46" hidden="1" customWidth="1"/>
    <col min="12323" max="12323" width="4.5703125" style="46" customWidth="1"/>
    <col min="12324" max="12324" width="12.7109375" style="46" customWidth="1"/>
    <col min="12325" max="12327" width="0" style="46" hidden="1" customWidth="1"/>
    <col min="12328" max="12328" width="1.85546875" style="46" customWidth="1"/>
    <col min="12329" max="12329" width="9.140625" style="46" customWidth="1"/>
    <col min="12330" max="12330" width="3.85546875" style="46" customWidth="1"/>
    <col min="12331" max="12543" width="9.140625" style="46"/>
    <col min="12544" max="12544" width="1.28515625" style="46" customWidth="1"/>
    <col min="12545" max="12545" width="33.42578125" style="46" customWidth="1"/>
    <col min="12546" max="12546" width="7.85546875" style="46" customWidth="1"/>
    <col min="12547" max="12547" width="2.5703125" style="46" customWidth="1"/>
    <col min="12548" max="12548" width="1.85546875" style="46" customWidth="1"/>
    <col min="12549" max="12549" width="7.42578125" style="46" customWidth="1"/>
    <col min="12550" max="12551" width="2.85546875" style="46" customWidth="1"/>
    <col min="12552" max="12552" width="0" style="46" hidden="1" customWidth="1"/>
    <col min="12553" max="12553" width="0.42578125" style="46" customWidth="1"/>
    <col min="12554" max="12554" width="1.5703125" style="46" customWidth="1"/>
    <col min="12555" max="12555" width="1" style="46" customWidth="1"/>
    <col min="12556" max="12556" width="3.28515625" style="46" customWidth="1"/>
    <col min="12557" max="12557" width="4.140625" style="46" customWidth="1"/>
    <col min="12558" max="12558" width="1.28515625" style="46" customWidth="1"/>
    <col min="12559" max="12559" width="1.85546875" style="46" customWidth="1"/>
    <col min="12560" max="12560" width="6.140625" style="46" customWidth="1"/>
    <col min="12561" max="12561" width="14.5703125" style="46" customWidth="1"/>
    <col min="12562" max="12562" width="0" style="46" hidden="1" customWidth="1"/>
    <col min="12563" max="12563" width="4.85546875" style="46" customWidth="1"/>
    <col min="12564" max="12564" width="1.5703125" style="46" customWidth="1"/>
    <col min="12565" max="12565" width="1.7109375" style="46" customWidth="1"/>
    <col min="12566" max="12566" width="7.140625" style="46" customWidth="1"/>
    <col min="12567" max="12567" width="1.28515625" style="46" customWidth="1"/>
    <col min="12568" max="12568" width="1" style="46" customWidth="1"/>
    <col min="12569" max="12569" width="2.5703125" style="46" customWidth="1"/>
    <col min="12570" max="12570" width="6.7109375" style="46" customWidth="1"/>
    <col min="12571" max="12572" width="0" style="46" hidden="1" customWidth="1"/>
    <col min="12573" max="12573" width="4.28515625" style="46" customWidth="1"/>
    <col min="12574" max="12574" width="2.42578125" style="46" customWidth="1"/>
    <col min="12575" max="12575" width="16.5703125" style="46" customWidth="1"/>
    <col min="12576" max="12576" width="1" style="46" customWidth="1"/>
    <col min="12577" max="12578" width="0" style="46" hidden="1" customWidth="1"/>
    <col min="12579" max="12579" width="4.5703125" style="46" customWidth="1"/>
    <col min="12580" max="12580" width="12.7109375" style="46" customWidth="1"/>
    <col min="12581" max="12583" width="0" style="46" hidden="1" customWidth="1"/>
    <col min="12584" max="12584" width="1.85546875" style="46" customWidth="1"/>
    <col min="12585" max="12585" width="9.140625" style="46" customWidth="1"/>
    <col min="12586" max="12586" width="3.85546875" style="46" customWidth="1"/>
    <col min="12587" max="12799" width="9.140625" style="46"/>
    <col min="12800" max="12800" width="1.28515625" style="46" customWidth="1"/>
    <col min="12801" max="12801" width="33.42578125" style="46" customWidth="1"/>
    <col min="12802" max="12802" width="7.85546875" style="46" customWidth="1"/>
    <col min="12803" max="12803" width="2.5703125" style="46" customWidth="1"/>
    <col min="12804" max="12804" width="1.85546875" style="46" customWidth="1"/>
    <col min="12805" max="12805" width="7.42578125" style="46" customWidth="1"/>
    <col min="12806" max="12807" width="2.85546875" style="46" customWidth="1"/>
    <col min="12808" max="12808" width="0" style="46" hidden="1" customWidth="1"/>
    <col min="12809" max="12809" width="0.42578125" style="46" customWidth="1"/>
    <col min="12810" max="12810" width="1.5703125" style="46" customWidth="1"/>
    <col min="12811" max="12811" width="1" style="46" customWidth="1"/>
    <col min="12812" max="12812" width="3.28515625" style="46" customWidth="1"/>
    <col min="12813" max="12813" width="4.140625" style="46" customWidth="1"/>
    <col min="12814" max="12814" width="1.28515625" style="46" customWidth="1"/>
    <col min="12815" max="12815" width="1.85546875" style="46" customWidth="1"/>
    <col min="12816" max="12816" width="6.140625" style="46" customWidth="1"/>
    <col min="12817" max="12817" width="14.5703125" style="46" customWidth="1"/>
    <col min="12818" max="12818" width="0" style="46" hidden="1" customWidth="1"/>
    <col min="12819" max="12819" width="4.85546875" style="46" customWidth="1"/>
    <col min="12820" max="12820" width="1.5703125" style="46" customWidth="1"/>
    <col min="12821" max="12821" width="1.7109375" style="46" customWidth="1"/>
    <col min="12822" max="12822" width="7.140625" style="46" customWidth="1"/>
    <col min="12823" max="12823" width="1.28515625" style="46" customWidth="1"/>
    <col min="12824" max="12824" width="1" style="46" customWidth="1"/>
    <col min="12825" max="12825" width="2.5703125" style="46" customWidth="1"/>
    <col min="12826" max="12826" width="6.7109375" style="46" customWidth="1"/>
    <col min="12827" max="12828" width="0" style="46" hidden="1" customWidth="1"/>
    <col min="12829" max="12829" width="4.28515625" style="46" customWidth="1"/>
    <col min="12830" max="12830" width="2.42578125" style="46" customWidth="1"/>
    <col min="12831" max="12831" width="16.5703125" style="46" customWidth="1"/>
    <col min="12832" max="12832" width="1" style="46" customWidth="1"/>
    <col min="12833" max="12834" width="0" style="46" hidden="1" customWidth="1"/>
    <col min="12835" max="12835" width="4.5703125" style="46" customWidth="1"/>
    <col min="12836" max="12836" width="12.7109375" style="46" customWidth="1"/>
    <col min="12837" max="12839" width="0" style="46" hidden="1" customWidth="1"/>
    <col min="12840" max="12840" width="1.85546875" style="46" customWidth="1"/>
    <col min="12841" max="12841" width="9.140625" style="46" customWidth="1"/>
    <col min="12842" max="12842" width="3.85546875" style="46" customWidth="1"/>
    <col min="12843" max="13055" width="9.140625" style="46"/>
    <col min="13056" max="13056" width="1.28515625" style="46" customWidth="1"/>
    <col min="13057" max="13057" width="33.42578125" style="46" customWidth="1"/>
    <col min="13058" max="13058" width="7.85546875" style="46" customWidth="1"/>
    <col min="13059" max="13059" width="2.5703125" style="46" customWidth="1"/>
    <col min="13060" max="13060" width="1.85546875" style="46" customWidth="1"/>
    <col min="13061" max="13061" width="7.42578125" style="46" customWidth="1"/>
    <col min="13062" max="13063" width="2.85546875" style="46" customWidth="1"/>
    <col min="13064" max="13064" width="0" style="46" hidden="1" customWidth="1"/>
    <col min="13065" max="13065" width="0.42578125" style="46" customWidth="1"/>
    <col min="13066" max="13066" width="1.5703125" style="46" customWidth="1"/>
    <col min="13067" max="13067" width="1" style="46" customWidth="1"/>
    <col min="13068" max="13068" width="3.28515625" style="46" customWidth="1"/>
    <col min="13069" max="13069" width="4.140625" style="46" customWidth="1"/>
    <col min="13070" max="13070" width="1.28515625" style="46" customWidth="1"/>
    <col min="13071" max="13071" width="1.85546875" style="46" customWidth="1"/>
    <col min="13072" max="13072" width="6.140625" style="46" customWidth="1"/>
    <col min="13073" max="13073" width="14.5703125" style="46" customWidth="1"/>
    <col min="13074" max="13074" width="0" style="46" hidden="1" customWidth="1"/>
    <col min="13075" max="13075" width="4.85546875" style="46" customWidth="1"/>
    <col min="13076" max="13076" width="1.5703125" style="46" customWidth="1"/>
    <col min="13077" max="13077" width="1.7109375" style="46" customWidth="1"/>
    <col min="13078" max="13078" width="7.140625" style="46" customWidth="1"/>
    <col min="13079" max="13079" width="1.28515625" style="46" customWidth="1"/>
    <col min="13080" max="13080" width="1" style="46" customWidth="1"/>
    <col min="13081" max="13081" width="2.5703125" style="46" customWidth="1"/>
    <col min="13082" max="13082" width="6.7109375" style="46" customWidth="1"/>
    <col min="13083" max="13084" width="0" style="46" hidden="1" customWidth="1"/>
    <col min="13085" max="13085" width="4.28515625" style="46" customWidth="1"/>
    <col min="13086" max="13086" width="2.42578125" style="46" customWidth="1"/>
    <col min="13087" max="13087" width="16.5703125" style="46" customWidth="1"/>
    <col min="13088" max="13088" width="1" style="46" customWidth="1"/>
    <col min="13089" max="13090" width="0" style="46" hidden="1" customWidth="1"/>
    <col min="13091" max="13091" width="4.5703125" style="46" customWidth="1"/>
    <col min="13092" max="13092" width="12.7109375" style="46" customWidth="1"/>
    <col min="13093" max="13095" width="0" style="46" hidden="1" customWidth="1"/>
    <col min="13096" max="13096" width="1.85546875" style="46" customWidth="1"/>
    <col min="13097" max="13097" width="9.140625" style="46" customWidth="1"/>
    <col min="13098" max="13098" width="3.85546875" style="46" customWidth="1"/>
    <col min="13099" max="13311" width="9.140625" style="46"/>
    <col min="13312" max="13312" width="1.28515625" style="46" customWidth="1"/>
    <col min="13313" max="13313" width="33.42578125" style="46" customWidth="1"/>
    <col min="13314" max="13314" width="7.85546875" style="46" customWidth="1"/>
    <col min="13315" max="13315" width="2.5703125" style="46" customWidth="1"/>
    <col min="13316" max="13316" width="1.85546875" style="46" customWidth="1"/>
    <col min="13317" max="13317" width="7.42578125" style="46" customWidth="1"/>
    <col min="13318" max="13319" width="2.85546875" style="46" customWidth="1"/>
    <col min="13320" max="13320" width="0" style="46" hidden="1" customWidth="1"/>
    <col min="13321" max="13321" width="0.42578125" style="46" customWidth="1"/>
    <col min="13322" max="13322" width="1.5703125" style="46" customWidth="1"/>
    <col min="13323" max="13323" width="1" style="46" customWidth="1"/>
    <col min="13324" max="13324" width="3.28515625" style="46" customWidth="1"/>
    <col min="13325" max="13325" width="4.140625" style="46" customWidth="1"/>
    <col min="13326" max="13326" width="1.28515625" style="46" customWidth="1"/>
    <col min="13327" max="13327" width="1.85546875" style="46" customWidth="1"/>
    <col min="13328" max="13328" width="6.140625" style="46" customWidth="1"/>
    <col min="13329" max="13329" width="14.5703125" style="46" customWidth="1"/>
    <col min="13330" max="13330" width="0" style="46" hidden="1" customWidth="1"/>
    <col min="13331" max="13331" width="4.85546875" style="46" customWidth="1"/>
    <col min="13332" max="13332" width="1.5703125" style="46" customWidth="1"/>
    <col min="13333" max="13333" width="1.7109375" style="46" customWidth="1"/>
    <col min="13334" max="13334" width="7.140625" style="46" customWidth="1"/>
    <col min="13335" max="13335" width="1.28515625" style="46" customWidth="1"/>
    <col min="13336" max="13336" width="1" style="46" customWidth="1"/>
    <col min="13337" max="13337" width="2.5703125" style="46" customWidth="1"/>
    <col min="13338" max="13338" width="6.7109375" style="46" customWidth="1"/>
    <col min="13339" max="13340" width="0" style="46" hidden="1" customWidth="1"/>
    <col min="13341" max="13341" width="4.28515625" style="46" customWidth="1"/>
    <col min="13342" max="13342" width="2.42578125" style="46" customWidth="1"/>
    <col min="13343" max="13343" width="16.5703125" style="46" customWidth="1"/>
    <col min="13344" max="13344" width="1" style="46" customWidth="1"/>
    <col min="13345" max="13346" width="0" style="46" hidden="1" customWidth="1"/>
    <col min="13347" max="13347" width="4.5703125" style="46" customWidth="1"/>
    <col min="13348" max="13348" width="12.7109375" style="46" customWidth="1"/>
    <col min="13349" max="13351" width="0" style="46" hidden="1" customWidth="1"/>
    <col min="13352" max="13352" width="1.85546875" style="46" customWidth="1"/>
    <col min="13353" max="13353" width="9.140625" style="46" customWidth="1"/>
    <col min="13354" max="13354" width="3.85546875" style="46" customWidth="1"/>
    <col min="13355" max="13567" width="9.140625" style="46"/>
    <col min="13568" max="13568" width="1.28515625" style="46" customWidth="1"/>
    <col min="13569" max="13569" width="33.42578125" style="46" customWidth="1"/>
    <col min="13570" max="13570" width="7.85546875" style="46" customWidth="1"/>
    <col min="13571" max="13571" width="2.5703125" style="46" customWidth="1"/>
    <col min="13572" max="13572" width="1.85546875" style="46" customWidth="1"/>
    <col min="13573" max="13573" width="7.42578125" style="46" customWidth="1"/>
    <col min="13574" max="13575" width="2.85546875" style="46" customWidth="1"/>
    <col min="13576" max="13576" width="0" style="46" hidden="1" customWidth="1"/>
    <col min="13577" max="13577" width="0.42578125" style="46" customWidth="1"/>
    <col min="13578" max="13578" width="1.5703125" style="46" customWidth="1"/>
    <col min="13579" max="13579" width="1" style="46" customWidth="1"/>
    <col min="13580" max="13580" width="3.28515625" style="46" customWidth="1"/>
    <col min="13581" max="13581" width="4.140625" style="46" customWidth="1"/>
    <col min="13582" max="13582" width="1.28515625" style="46" customWidth="1"/>
    <col min="13583" max="13583" width="1.85546875" style="46" customWidth="1"/>
    <col min="13584" max="13584" width="6.140625" style="46" customWidth="1"/>
    <col min="13585" max="13585" width="14.5703125" style="46" customWidth="1"/>
    <col min="13586" max="13586" width="0" style="46" hidden="1" customWidth="1"/>
    <col min="13587" max="13587" width="4.85546875" style="46" customWidth="1"/>
    <col min="13588" max="13588" width="1.5703125" style="46" customWidth="1"/>
    <col min="13589" max="13589" width="1.7109375" style="46" customWidth="1"/>
    <col min="13590" max="13590" width="7.140625" style="46" customWidth="1"/>
    <col min="13591" max="13591" width="1.28515625" style="46" customWidth="1"/>
    <col min="13592" max="13592" width="1" style="46" customWidth="1"/>
    <col min="13593" max="13593" width="2.5703125" style="46" customWidth="1"/>
    <col min="13594" max="13594" width="6.7109375" style="46" customWidth="1"/>
    <col min="13595" max="13596" width="0" style="46" hidden="1" customWidth="1"/>
    <col min="13597" max="13597" width="4.28515625" style="46" customWidth="1"/>
    <col min="13598" max="13598" width="2.42578125" style="46" customWidth="1"/>
    <col min="13599" max="13599" width="16.5703125" style="46" customWidth="1"/>
    <col min="13600" max="13600" width="1" style="46" customWidth="1"/>
    <col min="13601" max="13602" width="0" style="46" hidden="1" customWidth="1"/>
    <col min="13603" max="13603" width="4.5703125" style="46" customWidth="1"/>
    <col min="13604" max="13604" width="12.7109375" style="46" customWidth="1"/>
    <col min="13605" max="13607" width="0" style="46" hidden="1" customWidth="1"/>
    <col min="13608" max="13608" width="1.85546875" style="46" customWidth="1"/>
    <col min="13609" max="13609" width="9.140625" style="46" customWidth="1"/>
    <col min="13610" max="13610" width="3.85546875" style="46" customWidth="1"/>
    <col min="13611" max="13823" width="9.140625" style="46"/>
    <col min="13824" max="13824" width="1.28515625" style="46" customWidth="1"/>
    <col min="13825" max="13825" width="33.42578125" style="46" customWidth="1"/>
    <col min="13826" max="13826" width="7.85546875" style="46" customWidth="1"/>
    <col min="13827" max="13827" width="2.5703125" style="46" customWidth="1"/>
    <col min="13828" max="13828" width="1.85546875" style="46" customWidth="1"/>
    <col min="13829" max="13829" width="7.42578125" style="46" customWidth="1"/>
    <col min="13830" max="13831" width="2.85546875" style="46" customWidth="1"/>
    <col min="13832" max="13832" width="0" style="46" hidden="1" customWidth="1"/>
    <col min="13833" max="13833" width="0.42578125" style="46" customWidth="1"/>
    <col min="13834" max="13834" width="1.5703125" style="46" customWidth="1"/>
    <col min="13835" max="13835" width="1" style="46" customWidth="1"/>
    <col min="13836" max="13836" width="3.28515625" style="46" customWidth="1"/>
    <col min="13837" max="13837" width="4.140625" style="46" customWidth="1"/>
    <col min="13838" max="13838" width="1.28515625" style="46" customWidth="1"/>
    <col min="13839" max="13839" width="1.85546875" style="46" customWidth="1"/>
    <col min="13840" max="13840" width="6.140625" style="46" customWidth="1"/>
    <col min="13841" max="13841" width="14.5703125" style="46" customWidth="1"/>
    <col min="13842" max="13842" width="0" style="46" hidden="1" customWidth="1"/>
    <col min="13843" max="13843" width="4.85546875" style="46" customWidth="1"/>
    <col min="13844" max="13844" width="1.5703125" style="46" customWidth="1"/>
    <col min="13845" max="13845" width="1.7109375" style="46" customWidth="1"/>
    <col min="13846" max="13846" width="7.140625" style="46" customWidth="1"/>
    <col min="13847" max="13847" width="1.28515625" style="46" customWidth="1"/>
    <col min="13848" max="13848" width="1" style="46" customWidth="1"/>
    <col min="13849" max="13849" width="2.5703125" style="46" customWidth="1"/>
    <col min="13850" max="13850" width="6.7109375" style="46" customWidth="1"/>
    <col min="13851" max="13852" width="0" style="46" hidden="1" customWidth="1"/>
    <col min="13853" max="13853" width="4.28515625" style="46" customWidth="1"/>
    <col min="13854" max="13854" width="2.42578125" style="46" customWidth="1"/>
    <col min="13855" max="13855" width="16.5703125" style="46" customWidth="1"/>
    <col min="13856" max="13856" width="1" style="46" customWidth="1"/>
    <col min="13857" max="13858" width="0" style="46" hidden="1" customWidth="1"/>
    <col min="13859" max="13859" width="4.5703125" style="46" customWidth="1"/>
    <col min="13860" max="13860" width="12.7109375" style="46" customWidth="1"/>
    <col min="13861" max="13863" width="0" style="46" hidden="1" customWidth="1"/>
    <col min="13864" max="13864" width="1.85546875" style="46" customWidth="1"/>
    <col min="13865" max="13865" width="9.140625" style="46" customWidth="1"/>
    <col min="13866" max="13866" width="3.85546875" style="46" customWidth="1"/>
    <col min="13867" max="14079" width="9.140625" style="46"/>
    <col min="14080" max="14080" width="1.28515625" style="46" customWidth="1"/>
    <col min="14081" max="14081" width="33.42578125" style="46" customWidth="1"/>
    <col min="14082" max="14082" width="7.85546875" style="46" customWidth="1"/>
    <col min="14083" max="14083" width="2.5703125" style="46" customWidth="1"/>
    <col min="14084" max="14084" width="1.85546875" style="46" customWidth="1"/>
    <col min="14085" max="14085" width="7.42578125" style="46" customWidth="1"/>
    <col min="14086" max="14087" width="2.85546875" style="46" customWidth="1"/>
    <col min="14088" max="14088" width="0" style="46" hidden="1" customWidth="1"/>
    <col min="14089" max="14089" width="0.42578125" style="46" customWidth="1"/>
    <col min="14090" max="14090" width="1.5703125" style="46" customWidth="1"/>
    <col min="14091" max="14091" width="1" style="46" customWidth="1"/>
    <col min="14092" max="14092" width="3.28515625" style="46" customWidth="1"/>
    <col min="14093" max="14093" width="4.140625" style="46" customWidth="1"/>
    <col min="14094" max="14094" width="1.28515625" style="46" customWidth="1"/>
    <col min="14095" max="14095" width="1.85546875" style="46" customWidth="1"/>
    <col min="14096" max="14096" width="6.140625" style="46" customWidth="1"/>
    <col min="14097" max="14097" width="14.5703125" style="46" customWidth="1"/>
    <col min="14098" max="14098" width="0" style="46" hidden="1" customWidth="1"/>
    <col min="14099" max="14099" width="4.85546875" style="46" customWidth="1"/>
    <col min="14100" max="14100" width="1.5703125" style="46" customWidth="1"/>
    <col min="14101" max="14101" width="1.7109375" style="46" customWidth="1"/>
    <col min="14102" max="14102" width="7.140625" style="46" customWidth="1"/>
    <col min="14103" max="14103" width="1.28515625" style="46" customWidth="1"/>
    <col min="14104" max="14104" width="1" style="46" customWidth="1"/>
    <col min="14105" max="14105" width="2.5703125" style="46" customWidth="1"/>
    <col min="14106" max="14106" width="6.7109375" style="46" customWidth="1"/>
    <col min="14107" max="14108" width="0" style="46" hidden="1" customWidth="1"/>
    <col min="14109" max="14109" width="4.28515625" style="46" customWidth="1"/>
    <col min="14110" max="14110" width="2.42578125" style="46" customWidth="1"/>
    <col min="14111" max="14111" width="16.5703125" style="46" customWidth="1"/>
    <col min="14112" max="14112" width="1" style="46" customWidth="1"/>
    <col min="14113" max="14114" width="0" style="46" hidden="1" customWidth="1"/>
    <col min="14115" max="14115" width="4.5703125" style="46" customWidth="1"/>
    <col min="14116" max="14116" width="12.7109375" style="46" customWidth="1"/>
    <col min="14117" max="14119" width="0" style="46" hidden="1" customWidth="1"/>
    <col min="14120" max="14120" width="1.85546875" style="46" customWidth="1"/>
    <col min="14121" max="14121" width="9.140625" style="46" customWidth="1"/>
    <col min="14122" max="14122" width="3.85546875" style="46" customWidth="1"/>
    <col min="14123" max="14335" width="9.140625" style="46"/>
    <col min="14336" max="14336" width="1.28515625" style="46" customWidth="1"/>
    <col min="14337" max="14337" width="33.42578125" style="46" customWidth="1"/>
    <col min="14338" max="14338" width="7.85546875" style="46" customWidth="1"/>
    <col min="14339" max="14339" width="2.5703125" style="46" customWidth="1"/>
    <col min="14340" max="14340" width="1.85546875" style="46" customWidth="1"/>
    <col min="14341" max="14341" width="7.42578125" style="46" customWidth="1"/>
    <col min="14342" max="14343" width="2.85546875" style="46" customWidth="1"/>
    <col min="14344" max="14344" width="0" style="46" hidden="1" customWidth="1"/>
    <col min="14345" max="14345" width="0.42578125" style="46" customWidth="1"/>
    <col min="14346" max="14346" width="1.5703125" style="46" customWidth="1"/>
    <col min="14347" max="14347" width="1" style="46" customWidth="1"/>
    <col min="14348" max="14348" width="3.28515625" style="46" customWidth="1"/>
    <col min="14349" max="14349" width="4.140625" style="46" customWidth="1"/>
    <col min="14350" max="14350" width="1.28515625" style="46" customWidth="1"/>
    <col min="14351" max="14351" width="1.85546875" style="46" customWidth="1"/>
    <col min="14352" max="14352" width="6.140625" style="46" customWidth="1"/>
    <col min="14353" max="14353" width="14.5703125" style="46" customWidth="1"/>
    <col min="14354" max="14354" width="0" style="46" hidden="1" customWidth="1"/>
    <col min="14355" max="14355" width="4.85546875" style="46" customWidth="1"/>
    <col min="14356" max="14356" width="1.5703125" style="46" customWidth="1"/>
    <col min="14357" max="14357" width="1.7109375" style="46" customWidth="1"/>
    <col min="14358" max="14358" width="7.140625" style="46" customWidth="1"/>
    <col min="14359" max="14359" width="1.28515625" style="46" customWidth="1"/>
    <col min="14360" max="14360" width="1" style="46" customWidth="1"/>
    <col min="14361" max="14361" width="2.5703125" style="46" customWidth="1"/>
    <col min="14362" max="14362" width="6.7109375" style="46" customWidth="1"/>
    <col min="14363" max="14364" width="0" style="46" hidden="1" customWidth="1"/>
    <col min="14365" max="14365" width="4.28515625" style="46" customWidth="1"/>
    <col min="14366" max="14366" width="2.42578125" style="46" customWidth="1"/>
    <col min="14367" max="14367" width="16.5703125" style="46" customWidth="1"/>
    <col min="14368" max="14368" width="1" style="46" customWidth="1"/>
    <col min="14369" max="14370" width="0" style="46" hidden="1" customWidth="1"/>
    <col min="14371" max="14371" width="4.5703125" style="46" customWidth="1"/>
    <col min="14372" max="14372" width="12.7109375" style="46" customWidth="1"/>
    <col min="14373" max="14375" width="0" style="46" hidden="1" customWidth="1"/>
    <col min="14376" max="14376" width="1.85546875" style="46" customWidth="1"/>
    <col min="14377" max="14377" width="9.140625" style="46" customWidth="1"/>
    <col min="14378" max="14378" width="3.85546875" style="46" customWidth="1"/>
    <col min="14379" max="14591" width="9.140625" style="46"/>
    <col min="14592" max="14592" width="1.28515625" style="46" customWidth="1"/>
    <col min="14593" max="14593" width="33.42578125" style="46" customWidth="1"/>
    <col min="14594" max="14594" width="7.85546875" style="46" customWidth="1"/>
    <col min="14595" max="14595" width="2.5703125" style="46" customWidth="1"/>
    <col min="14596" max="14596" width="1.85546875" style="46" customWidth="1"/>
    <col min="14597" max="14597" width="7.42578125" style="46" customWidth="1"/>
    <col min="14598" max="14599" width="2.85546875" style="46" customWidth="1"/>
    <col min="14600" max="14600" width="0" style="46" hidden="1" customWidth="1"/>
    <col min="14601" max="14601" width="0.42578125" style="46" customWidth="1"/>
    <col min="14602" max="14602" width="1.5703125" style="46" customWidth="1"/>
    <col min="14603" max="14603" width="1" style="46" customWidth="1"/>
    <col min="14604" max="14604" width="3.28515625" style="46" customWidth="1"/>
    <col min="14605" max="14605" width="4.140625" style="46" customWidth="1"/>
    <col min="14606" max="14606" width="1.28515625" style="46" customWidth="1"/>
    <col min="14607" max="14607" width="1.85546875" style="46" customWidth="1"/>
    <col min="14608" max="14608" width="6.140625" style="46" customWidth="1"/>
    <col min="14609" max="14609" width="14.5703125" style="46" customWidth="1"/>
    <col min="14610" max="14610" width="0" style="46" hidden="1" customWidth="1"/>
    <col min="14611" max="14611" width="4.85546875" style="46" customWidth="1"/>
    <col min="14612" max="14612" width="1.5703125" style="46" customWidth="1"/>
    <col min="14613" max="14613" width="1.7109375" style="46" customWidth="1"/>
    <col min="14614" max="14614" width="7.140625" style="46" customWidth="1"/>
    <col min="14615" max="14615" width="1.28515625" style="46" customWidth="1"/>
    <col min="14616" max="14616" width="1" style="46" customWidth="1"/>
    <col min="14617" max="14617" width="2.5703125" style="46" customWidth="1"/>
    <col min="14618" max="14618" width="6.7109375" style="46" customWidth="1"/>
    <col min="14619" max="14620" width="0" style="46" hidden="1" customWidth="1"/>
    <col min="14621" max="14621" width="4.28515625" style="46" customWidth="1"/>
    <col min="14622" max="14622" width="2.42578125" style="46" customWidth="1"/>
    <col min="14623" max="14623" width="16.5703125" style="46" customWidth="1"/>
    <col min="14624" max="14624" width="1" style="46" customWidth="1"/>
    <col min="14625" max="14626" width="0" style="46" hidden="1" customWidth="1"/>
    <col min="14627" max="14627" width="4.5703125" style="46" customWidth="1"/>
    <col min="14628" max="14628" width="12.7109375" style="46" customWidth="1"/>
    <col min="14629" max="14631" width="0" style="46" hidden="1" customWidth="1"/>
    <col min="14632" max="14632" width="1.85546875" style="46" customWidth="1"/>
    <col min="14633" max="14633" width="9.140625" style="46" customWidth="1"/>
    <col min="14634" max="14634" width="3.85546875" style="46" customWidth="1"/>
    <col min="14635" max="14847" width="9.140625" style="46"/>
    <col min="14848" max="14848" width="1.28515625" style="46" customWidth="1"/>
    <col min="14849" max="14849" width="33.42578125" style="46" customWidth="1"/>
    <col min="14850" max="14850" width="7.85546875" style="46" customWidth="1"/>
    <col min="14851" max="14851" width="2.5703125" style="46" customWidth="1"/>
    <col min="14852" max="14852" width="1.85546875" style="46" customWidth="1"/>
    <col min="14853" max="14853" width="7.42578125" style="46" customWidth="1"/>
    <col min="14854" max="14855" width="2.85546875" style="46" customWidth="1"/>
    <col min="14856" max="14856" width="0" style="46" hidden="1" customWidth="1"/>
    <col min="14857" max="14857" width="0.42578125" style="46" customWidth="1"/>
    <col min="14858" max="14858" width="1.5703125" style="46" customWidth="1"/>
    <col min="14859" max="14859" width="1" style="46" customWidth="1"/>
    <col min="14860" max="14860" width="3.28515625" style="46" customWidth="1"/>
    <col min="14861" max="14861" width="4.140625" style="46" customWidth="1"/>
    <col min="14862" max="14862" width="1.28515625" style="46" customWidth="1"/>
    <col min="14863" max="14863" width="1.85546875" style="46" customWidth="1"/>
    <col min="14864" max="14864" width="6.140625" style="46" customWidth="1"/>
    <col min="14865" max="14865" width="14.5703125" style="46" customWidth="1"/>
    <col min="14866" max="14866" width="0" style="46" hidden="1" customWidth="1"/>
    <col min="14867" max="14867" width="4.85546875" style="46" customWidth="1"/>
    <col min="14868" max="14868" width="1.5703125" style="46" customWidth="1"/>
    <col min="14869" max="14869" width="1.7109375" style="46" customWidth="1"/>
    <col min="14870" max="14870" width="7.140625" style="46" customWidth="1"/>
    <col min="14871" max="14871" width="1.28515625" style="46" customWidth="1"/>
    <col min="14872" max="14872" width="1" style="46" customWidth="1"/>
    <col min="14873" max="14873" width="2.5703125" style="46" customWidth="1"/>
    <col min="14874" max="14874" width="6.7109375" style="46" customWidth="1"/>
    <col min="14875" max="14876" width="0" style="46" hidden="1" customWidth="1"/>
    <col min="14877" max="14877" width="4.28515625" style="46" customWidth="1"/>
    <col min="14878" max="14878" width="2.42578125" style="46" customWidth="1"/>
    <col min="14879" max="14879" width="16.5703125" style="46" customWidth="1"/>
    <col min="14880" max="14880" width="1" style="46" customWidth="1"/>
    <col min="14881" max="14882" width="0" style="46" hidden="1" customWidth="1"/>
    <col min="14883" max="14883" width="4.5703125" style="46" customWidth="1"/>
    <col min="14884" max="14884" width="12.7109375" style="46" customWidth="1"/>
    <col min="14885" max="14887" width="0" style="46" hidden="1" customWidth="1"/>
    <col min="14888" max="14888" width="1.85546875" style="46" customWidth="1"/>
    <col min="14889" max="14889" width="9.140625" style="46" customWidth="1"/>
    <col min="14890" max="14890" width="3.85546875" style="46" customWidth="1"/>
    <col min="14891" max="15103" width="9.140625" style="46"/>
    <col min="15104" max="15104" width="1.28515625" style="46" customWidth="1"/>
    <col min="15105" max="15105" width="33.42578125" style="46" customWidth="1"/>
    <col min="15106" max="15106" width="7.85546875" style="46" customWidth="1"/>
    <col min="15107" max="15107" width="2.5703125" style="46" customWidth="1"/>
    <col min="15108" max="15108" width="1.85546875" style="46" customWidth="1"/>
    <col min="15109" max="15109" width="7.42578125" style="46" customWidth="1"/>
    <col min="15110" max="15111" width="2.85546875" style="46" customWidth="1"/>
    <col min="15112" max="15112" width="0" style="46" hidden="1" customWidth="1"/>
    <col min="15113" max="15113" width="0.42578125" style="46" customWidth="1"/>
    <col min="15114" max="15114" width="1.5703125" style="46" customWidth="1"/>
    <col min="15115" max="15115" width="1" style="46" customWidth="1"/>
    <col min="15116" max="15116" width="3.28515625" style="46" customWidth="1"/>
    <col min="15117" max="15117" width="4.140625" style="46" customWidth="1"/>
    <col min="15118" max="15118" width="1.28515625" style="46" customWidth="1"/>
    <col min="15119" max="15119" width="1.85546875" style="46" customWidth="1"/>
    <col min="15120" max="15120" width="6.140625" style="46" customWidth="1"/>
    <col min="15121" max="15121" width="14.5703125" style="46" customWidth="1"/>
    <col min="15122" max="15122" width="0" style="46" hidden="1" customWidth="1"/>
    <col min="15123" max="15123" width="4.85546875" style="46" customWidth="1"/>
    <col min="15124" max="15124" width="1.5703125" style="46" customWidth="1"/>
    <col min="15125" max="15125" width="1.7109375" style="46" customWidth="1"/>
    <col min="15126" max="15126" width="7.140625" style="46" customWidth="1"/>
    <col min="15127" max="15127" width="1.28515625" style="46" customWidth="1"/>
    <col min="15128" max="15128" width="1" style="46" customWidth="1"/>
    <col min="15129" max="15129" width="2.5703125" style="46" customWidth="1"/>
    <col min="15130" max="15130" width="6.7109375" style="46" customWidth="1"/>
    <col min="15131" max="15132" width="0" style="46" hidden="1" customWidth="1"/>
    <col min="15133" max="15133" width="4.28515625" style="46" customWidth="1"/>
    <col min="15134" max="15134" width="2.42578125" style="46" customWidth="1"/>
    <col min="15135" max="15135" width="16.5703125" style="46" customWidth="1"/>
    <col min="15136" max="15136" width="1" style="46" customWidth="1"/>
    <col min="15137" max="15138" width="0" style="46" hidden="1" customWidth="1"/>
    <col min="15139" max="15139" width="4.5703125" style="46" customWidth="1"/>
    <col min="15140" max="15140" width="12.7109375" style="46" customWidth="1"/>
    <col min="15141" max="15143" width="0" style="46" hidden="1" customWidth="1"/>
    <col min="15144" max="15144" width="1.85546875" style="46" customWidth="1"/>
    <col min="15145" max="15145" width="9.140625" style="46" customWidth="1"/>
    <col min="15146" max="15146" width="3.85546875" style="46" customWidth="1"/>
    <col min="15147" max="15359" width="9.140625" style="46"/>
    <col min="15360" max="15360" width="1.28515625" style="46" customWidth="1"/>
    <col min="15361" max="15361" width="33.42578125" style="46" customWidth="1"/>
    <col min="15362" max="15362" width="7.85546875" style="46" customWidth="1"/>
    <col min="15363" max="15363" width="2.5703125" style="46" customWidth="1"/>
    <col min="15364" max="15364" width="1.85546875" style="46" customWidth="1"/>
    <col min="15365" max="15365" width="7.42578125" style="46" customWidth="1"/>
    <col min="15366" max="15367" width="2.85546875" style="46" customWidth="1"/>
    <col min="15368" max="15368" width="0" style="46" hidden="1" customWidth="1"/>
    <col min="15369" max="15369" width="0.42578125" style="46" customWidth="1"/>
    <col min="15370" max="15370" width="1.5703125" style="46" customWidth="1"/>
    <col min="15371" max="15371" width="1" style="46" customWidth="1"/>
    <col min="15372" max="15372" width="3.28515625" style="46" customWidth="1"/>
    <col min="15373" max="15373" width="4.140625" style="46" customWidth="1"/>
    <col min="15374" max="15374" width="1.28515625" style="46" customWidth="1"/>
    <col min="15375" max="15375" width="1.85546875" style="46" customWidth="1"/>
    <col min="15376" max="15376" width="6.140625" style="46" customWidth="1"/>
    <col min="15377" max="15377" width="14.5703125" style="46" customWidth="1"/>
    <col min="15378" max="15378" width="0" style="46" hidden="1" customWidth="1"/>
    <col min="15379" max="15379" width="4.85546875" style="46" customWidth="1"/>
    <col min="15380" max="15380" width="1.5703125" style="46" customWidth="1"/>
    <col min="15381" max="15381" width="1.7109375" style="46" customWidth="1"/>
    <col min="15382" max="15382" width="7.140625" style="46" customWidth="1"/>
    <col min="15383" max="15383" width="1.28515625" style="46" customWidth="1"/>
    <col min="15384" max="15384" width="1" style="46" customWidth="1"/>
    <col min="15385" max="15385" width="2.5703125" style="46" customWidth="1"/>
    <col min="15386" max="15386" width="6.7109375" style="46" customWidth="1"/>
    <col min="15387" max="15388" width="0" style="46" hidden="1" customWidth="1"/>
    <col min="15389" max="15389" width="4.28515625" style="46" customWidth="1"/>
    <col min="15390" max="15390" width="2.42578125" style="46" customWidth="1"/>
    <col min="15391" max="15391" width="16.5703125" style="46" customWidth="1"/>
    <col min="15392" max="15392" width="1" style="46" customWidth="1"/>
    <col min="15393" max="15394" width="0" style="46" hidden="1" customWidth="1"/>
    <col min="15395" max="15395" width="4.5703125" style="46" customWidth="1"/>
    <col min="15396" max="15396" width="12.7109375" style="46" customWidth="1"/>
    <col min="15397" max="15399" width="0" style="46" hidden="1" customWidth="1"/>
    <col min="15400" max="15400" width="1.85546875" style="46" customWidth="1"/>
    <col min="15401" max="15401" width="9.140625" style="46" customWidth="1"/>
    <col min="15402" max="15402" width="3.85546875" style="46" customWidth="1"/>
    <col min="15403" max="15615" width="9.140625" style="46"/>
    <col min="15616" max="15616" width="1.28515625" style="46" customWidth="1"/>
    <col min="15617" max="15617" width="33.42578125" style="46" customWidth="1"/>
    <col min="15618" max="15618" width="7.85546875" style="46" customWidth="1"/>
    <col min="15619" max="15619" width="2.5703125" style="46" customWidth="1"/>
    <col min="15620" max="15620" width="1.85546875" style="46" customWidth="1"/>
    <col min="15621" max="15621" width="7.42578125" style="46" customWidth="1"/>
    <col min="15622" max="15623" width="2.85546875" style="46" customWidth="1"/>
    <col min="15624" max="15624" width="0" style="46" hidden="1" customWidth="1"/>
    <col min="15625" max="15625" width="0.42578125" style="46" customWidth="1"/>
    <col min="15626" max="15626" width="1.5703125" style="46" customWidth="1"/>
    <col min="15627" max="15627" width="1" style="46" customWidth="1"/>
    <col min="15628" max="15628" width="3.28515625" style="46" customWidth="1"/>
    <col min="15629" max="15629" width="4.140625" style="46" customWidth="1"/>
    <col min="15630" max="15630" width="1.28515625" style="46" customWidth="1"/>
    <col min="15631" max="15631" width="1.85546875" style="46" customWidth="1"/>
    <col min="15632" max="15632" width="6.140625" style="46" customWidth="1"/>
    <col min="15633" max="15633" width="14.5703125" style="46" customWidth="1"/>
    <col min="15634" max="15634" width="0" style="46" hidden="1" customWidth="1"/>
    <col min="15635" max="15635" width="4.85546875" style="46" customWidth="1"/>
    <col min="15636" max="15636" width="1.5703125" style="46" customWidth="1"/>
    <col min="15637" max="15637" width="1.7109375" style="46" customWidth="1"/>
    <col min="15638" max="15638" width="7.140625" style="46" customWidth="1"/>
    <col min="15639" max="15639" width="1.28515625" style="46" customWidth="1"/>
    <col min="15640" max="15640" width="1" style="46" customWidth="1"/>
    <col min="15641" max="15641" width="2.5703125" style="46" customWidth="1"/>
    <col min="15642" max="15642" width="6.7109375" style="46" customWidth="1"/>
    <col min="15643" max="15644" width="0" style="46" hidden="1" customWidth="1"/>
    <col min="15645" max="15645" width="4.28515625" style="46" customWidth="1"/>
    <col min="15646" max="15646" width="2.42578125" style="46" customWidth="1"/>
    <col min="15647" max="15647" width="16.5703125" style="46" customWidth="1"/>
    <col min="15648" max="15648" width="1" style="46" customWidth="1"/>
    <col min="15649" max="15650" width="0" style="46" hidden="1" customWidth="1"/>
    <col min="15651" max="15651" width="4.5703125" style="46" customWidth="1"/>
    <col min="15652" max="15652" width="12.7109375" style="46" customWidth="1"/>
    <col min="15653" max="15655" width="0" style="46" hidden="1" customWidth="1"/>
    <col min="15656" max="15656" width="1.85546875" style="46" customWidth="1"/>
    <col min="15657" max="15657" width="9.140625" style="46" customWidth="1"/>
    <col min="15658" max="15658" width="3.85546875" style="46" customWidth="1"/>
    <col min="15659" max="15871" width="9.140625" style="46"/>
    <col min="15872" max="15872" width="1.28515625" style="46" customWidth="1"/>
    <col min="15873" max="15873" width="33.42578125" style="46" customWidth="1"/>
    <col min="15874" max="15874" width="7.85546875" style="46" customWidth="1"/>
    <col min="15875" max="15875" width="2.5703125" style="46" customWidth="1"/>
    <col min="15876" max="15876" width="1.85546875" style="46" customWidth="1"/>
    <col min="15877" max="15877" width="7.42578125" style="46" customWidth="1"/>
    <col min="15878" max="15879" width="2.85546875" style="46" customWidth="1"/>
    <col min="15880" max="15880" width="0" style="46" hidden="1" customWidth="1"/>
    <col min="15881" max="15881" width="0.42578125" style="46" customWidth="1"/>
    <col min="15882" max="15882" width="1.5703125" style="46" customWidth="1"/>
    <col min="15883" max="15883" width="1" style="46" customWidth="1"/>
    <col min="15884" max="15884" width="3.28515625" style="46" customWidth="1"/>
    <col min="15885" max="15885" width="4.140625" style="46" customWidth="1"/>
    <col min="15886" max="15886" width="1.28515625" style="46" customWidth="1"/>
    <col min="15887" max="15887" width="1.85546875" style="46" customWidth="1"/>
    <col min="15888" max="15888" width="6.140625" style="46" customWidth="1"/>
    <col min="15889" max="15889" width="14.5703125" style="46" customWidth="1"/>
    <col min="15890" max="15890" width="0" style="46" hidden="1" customWidth="1"/>
    <col min="15891" max="15891" width="4.85546875" style="46" customWidth="1"/>
    <col min="15892" max="15892" width="1.5703125" style="46" customWidth="1"/>
    <col min="15893" max="15893" width="1.7109375" style="46" customWidth="1"/>
    <col min="15894" max="15894" width="7.140625" style="46" customWidth="1"/>
    <col min="15895" max="15895" width="1.28515625" style="46" customWidth="1"/>
    <col min="15896" max="15896" width="1" style="46" customWidth="1"/>
    <col min="15897" max="15897" width="2.5703125" style="46" customWidth="1"/>
    <col min="15898" max="15898" width="6.7109375" style="46" customWidth="1"/>
    <col min="15899" max="15900" width="0" style="46" hidden="1" customWidth="1"/>
    <col min="15901" max="15901" width="4.28515625" style="46" customWidth="1"/>
    <col min="15902" max="15902" width="2.42578125" style="46" customWidth="1"/>
    <col min="15903" max="15903" width="16.5703125" style="46" customWidth="1"/>
    <col min="15904" max="15904" width="1" style="46" customWidth="1"/>
    <col min="15905" max="15906" width="0" style="46" hidden="1" customWidth="1"/>
    <col min="15907" max="15907" width="4.5703125" style="46" customWidth="1"/>
    <col min="15908" max="15908" width="12.7109375" style="46" customWidth="1"/>
    <col min="15909" max="15911" width="0" style="46" hidden="1" customWidth="1"/>
    <col min="15912" max="15912" width="1.85546875" style="46" customWidth="1"/>
    <col min="15913" max="15913" width="9.140625" style="46" customWidth="1"/>
    <col min="15914" max="15914" width="3.85546875" style="46" customWidth="1"/>
    <col min="15915" max="16127" width="9.140625" style="46"/>
    <col min="16128" max="16128" width="1.28515625" style="46" customWidth="1"/>
    <col min="16129" max="16129" width="33.42578125" style="46" customWidth="1"/>
    <col min="16130" max="16130" width="7.85546875" style="46" customWidth="1"/>
    <col min="16131" max="16131" width="2.5703125" style="46" customWidth="1"/>
    <col min="16132" max="16132" width="1.85546875" style="46" customWidth="1"/>
    <col min="16133" max="16133" width="7.42578125" style="46" customWidth="1"/>
    <col min="16134" max="16135" width="2.85546875" style="46" customWidth="1"/>
    <col min="16136" max="16136" width="0" style="46" hidden="1" customWidth="1"/>
    <col min="16137" max="16137" width="0.42578125" style="46" customWidth="1"/>
    <col min="16138" max="16138" width="1.5703125" style="46" customWidth="1"/>
    <col min="16139" max="16139" width="1" style="46" customWidth="1"/>
    <col min="16140" max="16140" width="3.28515625" style="46" customWidth="1"/>
    <col min="16141" max="16141" width="4.140625" style="46" customWidth="1"/>
    <col min="16142" max="16142" width="1.28515625" style="46" customWidth="1"/>
    <col min="16143" max="16143" width="1.85546875" style="46" customWidth="1"/>
    <col min="16144" max="16144" width="6.140625" style="46" customWidth="1"/>
    <col min="16145" max="16145" width="14.5703125" style="46" customWidth="1"/>
    <col min="16146" max="16146" width="0" style="46" hidden="1" customWidth="1"/>
    <col min="16147" max="16147" width="4.85546875" style="46" customWidth="1"/>
    <col min="16148" max="16148" width="1.5703125" style="46" customWidth="1"/>
    <col min="16149" max="16149" width="1.7109375" style="46" customWidth="1"/>
    <col min="16150" max="16150" width="7.140625" style="46" customWidth="1"/>
    <col min="16151" max="16151" width="1.28515625" style="46" customWidth="1"/>
    <col min="16152" max="16152" width="1" style="46" customWidth="1"/>
    <col min="16153" max="16153" width="2.5703125" style="46" customWidth="1"/>
    <col min="16154" max="16154" width="6.7109375" style="46" customWidth="1"/>
    <col min="16155" max="16156" width="0" style="46" hidden="1" customWidth="1"/>
    <col min="16157" max="16157" width="4.28515625" style="46" customWidth="1"/>
    <col min="16158" max="16158" width="2.42578125" style="46" customWidth="1"/>
    <col min="16159" max="16159" width="16.5703125" style="46" customWidth="1"/>
    <col min="16160" max="16160" width="1" style="46" customWidth="1"/>
    <col min="16161" max="16162" width="0" style="46" hidden="1" customWidth="1"/>
    <col min="16163" max="16163" width="4.5703125" style="46" customWidth="1"/>
    <col min="16164" max="16164" width="12.7109375" style="46" customWidth="1"/>
    <col min="16165" max="16167" width="0" style="46" hidden="1" customWidth="1"/>
    <col min="16168" max="16168" width="1.85546875" style="46" customWidth="1"/>
    <col min="16169" max="16169" width="9.140625" style="46" customWidth="1"/>
    <col min="16170" max="16170" width="3.85546875" style="46" customWidth="1"/>
    <col min="16171" max="16384" width="9.140625" style="46"/>
  </cols>
  <sheetData>
    <row r="1" spans="2:43">
      <c r="B1" s="81" t="s">
        <v>81</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2:43">
      <c r="B2" s="81" t="s">
        <v>82</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row>
    <row r="3" spans="2:43">
      <c r="B3" s="81" t="s">
        <v>344</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row>
    <row r="4" spans="2:43" ht="14.25" customHeight="1">
      <c r="B4" s="82" t="s">
        <v>84</v>
      </c>
      <c r="C4" s="83"/>
      <c r="D4" s="83"/>
      <c r="E4" s="83"/>
      <c r="F4" s="83"/>
      <c r="G4" s="83"/>
      <c r="H4" s="83"/>
      <c r="I4" s="83"/>
      <c r="J4" s="84"/>
      <c r="K4" s="114" t="s">
        <v>2</v>
      </c>
      <c r="L4" s="114"/>
      <c r="M4" s="114"/>
      <c r="N4" s="114"/>
      <c r="O4" s="114"/>
      <c r="P4" s="111" t="s">
        <v>85</v>
      </c>
      <c r="Q4" s="111"/>
      <c r="R4" s="111"/>
      <c r="S4" s="111"/>
      <c r="T4" s="111" t="s">
        <v>86</v>
      </c>
      <c r="U4" s="111"/>
      <c r="V4" s="111"/>
      <c r="W4" s="111"/>
      <c r="X4" s="111" t="s">
        <v>9</v>
      </c>
      <c r="Y4" s="111"/>
      <c r="Z4" s="111"/>
      <c r="AA4" s="111"/>
      <c r="AB4" s="111"/>
      <c r="AC4" s="111"/>
      <c r="AD4" s="111" t="s">
        <v>87</v>
      </c>
      <c r="AE4" s="111"/>
      <c r="AF4" s="111"/>
      <c r="AG4" s="47"/>
      <c r="AH4" s="47"/>
      <c r="AI4" s="113" t="s">
        <v>88</v>
      </c>
      <c r="AJ4" s="113"/>
      <c r="AK4" s="65"/>
      <c r="AL4" s="65"/>
      <c r="AM4" s="65"/>
      <c r="AN4" s="111" t="s">
        <v>89</v>
      </c>
      <c r="AO4" s="111"/>
      <c r="AP4" s="111"/>
      <c r="AQ4" s="64"/>
    </row>
    <row r="5" spans="2:43" ht="12.6" customHeight="1">
      <c r="B5" s="85"/>
      <c r="C5" s="86"/>
      <c r="D5" s="86"/>
      <c r="E5" s="86"/>
      <c r="F5" s="86"/>
      <c r="G5" s="86"/>
      <c r="H5" s="86"/>
      <c r="I5" s="86"/>
      <c r="J5" s="87"/>
      <c r="K5" s="114"/>
      <c r="L5" s="114"/>
      <c r="M5" s="114"/>
      <c r="N5" s="114"/>
      <c r="O5" s="114"/>
      <c r="P5" s="111"/>
      <c r="Q5" s="111"/>
      <c r="R5" s="111"/>
      <c r="S5" s="111"/>
      <c r="T5" s="111"/>
      <c r="U5" s="111"/>
      <c r="V5" s="111"/>
      <c r="W5" s="111"/>
      <c r="X5" s="111"/>
      <c r="Y5" s="111"/>
      <c r="Z5" s="111"/>
      <c r="AA5" s="111"/>
      <c r="AB5" s="111"/>
      <c r="AC5" s="111"/>
      <c r="AD5" s="111"/>
      <c r="AE5" s="111"/>
      <c r="AF5" s="111"/>
      <c r="AG5" s="47"/>
      <c r="AH5" s="47"/>
      <c r="AI5" s="113"/>
      <c r="AJ5" s="113"/>
      <c r="AK5" s="65"/>
      <c r="AL5" s="65"/>
      <c r="AM5" s="65"/>
      <c r="AN5" s="111"/>
      <c r="AO5" s="111"/>
      <c r="AP5" s="111"/>
    </row>
    <row r="6" spans="2:43" ht="15" customHeight="1">
      <c r="B6" s="109" t="s">
        <v>15</v>
      </c>
      <c r="C6" s="109"/>
      <c r="D6" s="109"/>
      <c r="E6" s="109"/>
      <c r="F6" s="109"/>
      <c r="G6" s="109"/>
      <c r="H6" s="109"/>
      <c r="I6" s="109"/>
      <c r="J6" s="109"/>
      <c r="K6" s="94"/>
      <c r="L6" s="94"/>
      <c r="M6" s="94"/>
      <c r="N6" s="94"/>
      <c r="O6" s="94"/>
      <c r="P6" s="94"/>
      <c r="Q6" s="94"/>
      <c r="R6" s="94"/>
      <c r="S6" s="94"/>
      <c r="T6" s="94"/>
      <c r="U6" s="94"/>
      <c r="V6" s="94"/>
      <c r="W6" s="94"/>
      <c r="X6" s="94"/>
      <c r="Y6" s="94"/>
      <c r="Z6" s="94"/>
      <c r="AA6" s="94"/>
      <c r="AB6" s="94"/>
      <c r="AC6" s="94"/>
      <c r="AD6" s="94"/>
      <c r="AE6" s="94"/>
      <c r="AF6" s="94"/>
      <c r="AG6" s="47"/>
      <c r="AH6" s="47"/>
      <c r="AI6" s="94"/>
      <c r="AJ6" s="94"/>
      <c r="AK6" s="47"/>
      <c r="AL6" s="47"/>
      <c r="AM6" s="47"/>
      <c r="AN6" s="94"/>
      <c r="AO6" s="94"/>
      <c r="AP6" s="94"/>
    </row>
    <row r="7" spans="2:43" ht="13.35" customHeight="1">
      <c r="B7" s="105" t="s">
        <v>90</v>
      </c>
      <c r="C7" s="105"/>
      <c r="D7" s="105"/>
      <c r="E7" s="105"/>
      <c r="F7" s="105"/>
      <c r="G7" s="105"/>
      <c r="H7" s="105"/>
      <c r="I7" s="105"/>
      <c r="J7" s="105"/>
      <c r="K7" s="112">
        <v>159</v>
      </c>
      <c r="L7" s="112"/>
      <c r="M7" s="112"/>
      <c r="N7" s="112"/>
      <c r="O7" s="112"/>
      <c r="P7" s="106">
        <v>551713198</v>
      </c>
      <c r="Q7" s="106"/>
      <c r="R7" s="106"/>
      <c r="S7" s="106"/>
      <c r="T7" s="94"/>
      <c r="U7" s="94"/>
      <c r="V7" s="94"/>
      <c r="W7" s="94"/>
      <c r="X7" s="102">
        <v>0</v>
      </c>
      <c r="Y7" s="102"/>
      <c r="Z7" s="102"/>
      <c r="AA7" s="102"/>
      <c r="AB7" s="102"/>
      <c r="AC7" s="102"/>
      <c r="AD7" s="106">
        <v>49316807</v>
      </c>
      <c r="AE7" s="106"/>
      <c r="AF7" s="106"/>
      <c r="AG7" s="106"/>
      <c r="AH7" s="47"/>
      <c r="AI7" s="106">
        <v>49316807</v>
      </c>
      <c r="AJ7" s="106"/>
      <c r="AK7" s="106"/>
      <c r="AL7" s="106"/>
      <c r="AM7" s="47"/>
      <c r="AN7" s="107" t="s">
        <v>91</v>
      </c>
      <c r="AO7" s="107"/>
      <c r="AP7" s="107"/>
    </row>
    <row r="8" spans="2:43" ht="13.35" customHeight="1">
      <c r="B8" s="105" t="s">
        <v>92</v>
      </c>
      <c r="C8" s="105"/>
      <c r="D8" s="105"/>
      <c r="E8" s="105"/>
      <c r="F8" s="105"/>
      <c r="G8" s="105"/>
      <c r="H8" s="105"/>
      <c r="I8" s="105"/>
      <c r="J8" s="105"/>
      <c r="K8" s="112">
        <v>160</v>
      </c>
      <c r="L8" s="112"/>
      <c r="M8" s="112"/>
      <c r="N8" s="112"/>
      <c r="O8" s="112"/>
      <c r="P8" s="106">
        <v>40000000</v>
      </c>
      <c r="Q8" s="106"/>
      <c r="R8" s="106"/>
      <c r="S8" s="106"/>
      <c r="T8" s="94"/>
      <c r="U8" s="94"/>
      <c r="V8" s="94"/>
      <c r="W8" s="94"/>
      <c r="X8" s="102">
        <v>0</v>
      </c>
      <c r="Y8" s="102"/>
      <c r="Z8" s="102"/>
      <c r="AA8" s="102"/>
      <c r="AB8" s="102"/>
      <c r="AC8" s="102"/>
      <c r="AD8" s="106">
        <v>2294356</v>
      </c>
      <c r="AE8" s="106"/>
      <c r="AF8" s="106"/>
      <c r="AG8" s="106"/>
      <c r="AH8" s="47"/>
      <c r="AI8" s="106">
        <v>2294356</v>
      </c>
      <c r="AJ8" s="106"/>
      <c r="AK8" s="106"/>
      <c r="AL8" s="106"/>
      <c r="AM8" s="47"/>
      <c r="AN8" s="107" t="s">
        <v>93</v>
      </c>
      <c r="AO8" s="107"/>
      <c r="AP8" s="107"/>
    </row>
    <row r="9" spans="2:43" ht="13.35" customHeight="1">
      <c r="B9" s="105" t="s">
        <v>94</v>
      </c>
      <c r="C9" s="105"/>
      <c r="D9" s="105"/>
      <c r="E9" s="105"/>
      <c r="F9" s="105"/>
      <c r="G9" s="105"/>
      <c r="H9" s="105"/>
      <c r="I9" s="105"/>
      <c r="J9" s="105"/>
      <c r="K9" s="112">
        <v>161</v>
      </c>
      <c r="L9" s="112"/>
      <c r="M9" s="112"/>
      <c r="N9" s="112"/>
      <c r="O9" s="112"/>
      <c r="P9" s="106">
        <v>23906254</v>
      </c>
      <c r="Q9" s="106"/>
      <c r="R9" s="106"/>
      <c r="S9" s="106"/>
      <c r="T9" s="94"/>
      <c r="U9" s="94"/>
      <c r="V9" s="94"/>
      <c r="W9" s="94"/>
      <c r="X9" s="102">
        <v>0</v>
      </c>
      <c r="Y9" s="102"/>
      <c r="Z9" s="102"/>
      <c r="AA9" s="102"/>
      <c r="AB9" s="102"/>
      <c r="AC9" s="102"/>
      <c r="AD9" s="106">
        <v>17302241</v>
      </c>
      <c r="AE9" s="106"/>
      <c r="AF9" s="106"/>
      <c r="AG9" s="106"/>
      <c r="AH9" s="47"/>
      <c r="AI9" s="106">
        <v>17302241</v>
      </c>
      <c r="AJ9" s="106"/>
      <c r="AK9" s="106"/>
      <c r="AL9" s="106"/>
      <c r="AM9" s="47"/>
      <c r="AN9" s="107" t="s">
        <v>95</v>
      </c>
      <c r="AO9" s="107"/>
      <c r="AP9" s="107"/>
    </row>
    <row r="10" spans="2:43" ht="13.35" customHeight="1">
      <c r="B10" s="105" t="s">
        <v>96</v>
      </c>
      <c r="C10" s="105"/>
      <c r="D10" s="105"/>
      <c r="E10" s="105"/>
      <c r="F10" s="105"/>
      <c r="G10" s="105"/>
      <c r="H10" s="105"/>
      <c r="I10" s="105"/>
      <c r="J10" s="105"/>
      <c r="K10" s="112">
        <v>162</v>
      </c>
      <c r="L10" s="112"/>
      <c r="M10" s="112"/>
      <c r="N10" s="112"/>
      <c r="O10" s="112"/>
      <c r="P10" s="106">
        <v>51273011</v>
      </c>
      <c r="Q10" s="106"/>
      <c r="R10" s="106"/>
      <c r="S10" s="106"/>
      <c r="T10" s="94"/>
      <c r="U10" s="94"/>
      <c r="V10" s="94"/>
      <c r="W10" s="94"/>
      <c r="X10" s="102">
        <v>0</v>
      </c>
      <c r="Y10" s="102"/>
      <c r="Z10" s="102"/>
      <c r="AA10" s="102"/>
      <c r="AB10" s="102"/>
      <c r="AC10" s="102"/>
      <c r="AD10" s="106">
        <v>0</v>
      </c>
      <c r="AE10" s="106"/>
      <c r="AF10" s="106"/>
      <c r="AG10" s="106"/>
      <c r="AH10" s="47"/>
      <c r="AI10" s="106">
        <v>0</v>
      </c>
      <c r="AJ10" s="106"/>
      <c r="AK10" s="106"/>
      <c r="AL10" s="106"/>
      <c r="AM10" s="47"/>
      <c r="AN10" s="107" t="s">
        <v>97</v>
      </c>
      <c r="AO10" s="107"/>
      <c r="AP10" s="107"/>
    </row>
    <row r="11" spans="2:43" ht="13.35" customHeight="1">
      <c r="B11" s="105" t="s">
        <v>98</v>
      </c>
      <c r="C11" s="105"/>
      <c r="D11" s="105"/>
      <c r="E11" s="105"/>
      <c r="F11" s="105"/>
      <c r="G11" s="105"/>
      <c r="H11" s="105"/>
      <c r="I11" s="105"/>
      <c r="J11" s="105"/>
      <c r="K11" s="112">
        <v>163</v>
      </c>
      <c r="L11" s="112"/>
      <c r="M11" s="112"/>
      <c r="N11" s="112"/>
      <c r="O11" s="112"/>
      <c r="P11" s="106">
        <v>23651045</v>
      </c>
      <c r="Q11" s="106"/>
      <c r="R11" s="106"/>
      <c r="S11" s="106"/>
      <c r="T11" s="94"/>
      <c r="U11" s="94"/>
      <c r="V11" s="94"/>
      <c r="W11" s="94"/>
      <c r="X11" s="102">
        <v>0</v>
      </c>
      <c r="Y11" s="102"/>
      <c r="Z11" s="102"/>
      <c r="AA11" s="102"/>
      <c r="AB11" s="102"/>
      <c r="AC11" s="102"/>
      <c r="AD11" s="106">
        <v>0</v>
      </c>
      <c r="AE11" s="106"/>
      <c r="AF11" s="106"/>
      <c r="AG11" s="106"/>
      <c r="AH11" s="47"/>
      <c r="AI11" s="106">
        <v>0</v>
      </c>
      <c r="AJ11" s="106"/>
      <c r="AK11" s="106"/>
      <c r="AL11" s="106"/>
      <c r="AM11" s="47"/>
      <c r="AN11" s="107" t="s">
        <v>97</v>
      </c>
      <c r="AO11" s="107"/>
      <c r="AP11" s="107"/>
    </row>
    <row r="12" spans="2:43" ht="13.35" customHeight="1">
      <c r="B12" s="105" t="s">
        <v>99</v>
      </c>
      <c r="C12" s="105"/>
      <c r="D12" s="105"/>
      <c r="E12" s="105"/>
      <c r="F12" s="105"/>
      <c r="G12" s="105"/>
      <c r="H12" s="105"/>
      <c r="I12" s="105"/>
      <c r="J12" s="105"/>
      <c r="K12" s="112">
        <v>164</v>
      </c>
      <c r="L12" s="112"/>
      <c r="M12" s="112"/>
      <c r="N12" s="112"/>
      <c r="O12" s="112"/>
      <c r="P12" s="106">
        <v>100000000</v>
      </c>
      <c r="Q12" s="106"/>
      <c r="R12" s="106"/>
      <c r="S12" s="106"/>
      <c r="T12" s="94"/>
      <c r="U12" s="94"/>
      <c r="V12" s="94"/>
      <c r="W12" s="94"/>
      <c r="X12" s="102">
        <v>7000000</v>
      </c>
      <c r="Y12" s="102"/>
      <c r="Z12" s="102"/>
      <c r="AA12" s="102"/>
      <c r="AB12" s="102"/>
      <c r="AC12" s="102"/>
      <c r="AD12" s="106">
        <v>0</v>
      </c>
      <c r="AE12" s="106"/>
      <c r="AF12" s="106"/>
      <c r="AG12" s="106"/>
      <c r="AH12" s="47"/>
      <c r="AI12" s="106">
        <v>7000000</v>
      </c>
      <c r="AJ12" s="106"/>
      <c r="AK12" s="106"/>
      <c r="AL12" s="106"/>
      <c r="AM12" s="47"/>
      <c r="AN12" s="107" t="s">
        <v>100</v>
      </c>
      <c r="AO12" s="107"/>
      <c r="AP12" s="107"/>
    </row>
    <row r="13" spans="2:43" ht="13.35" customHeight="1">
      <c r="B13" s="105" t="s">
        <v>101</v>
      </c>
      <c r="C13" s="105"/>
      <c r="D13" s="105"/>
      <c r="E13" s="105"/>
      <c r="F13" s="105"/>
      <c r="G13" s="105"/>
      <c r="H13" s="105"/>
      <c r="I13" s="105"/>
      <c r="J13" s="105"/>
      <c r="K13" s="112">
        <v>165</v>
      </c>
      <c r="L13" s="112"/>
      <c r="M13" s="112"/>
      <c r="N13" s="112"/>
      <c r="O13" s="112"/>
      <c r="P13" s="106">
        <v>39764936</v>
      </c>
      <c r="Q13" s="106"/>
      <c r="R13" s="106"/>
      <c r="S13" s="106"/>
      <c r="T13" s="94"/>
      <c r="U13" s="94"/>
      <c r="V13" s="94"/>
      <c r="W13" s="94"/>
      <c r="X13" s="102">
        <v>0</v>
      </c>
      <c r="Y13" s="102"/>
      <c r="Z13" s="102"/>
      <c r="AA13" s="102"/>
      <c r="AB13" s="102"/>
      <c r="AC13" s="102"/>
      <c r="AD13" s="106">
        <v>0</v>
      </c>
      <c r="AE13" s="106"/>
      <c r="AF13" s="106"/>
      <c r="AG13" s="106"/>
      <c r="AH13" s="47"/>
      <c r="AI13" s="106">
        <v>0</v>
      </c>
      <c r="AJ13" s="106"/>
      <c r="AK13" s="106"/>
      <c r="AL13" s="106"/>
      <c r="AM13" s="47"/>
      <c r="AN13" s="107" t="s">
        <v>97</v>
      </c>
      <c r="AO13" s="107"/>
      <c r="AP13" s="107"/>
    </row>
    <row r="14" spans="2:43" ht="13.35" customHeight="1">
      <c r="B14" s="105" t="s">
        <v>102</v>
      </c>
      <c r="C14" s="105"/>
      <c r="D14" s="105"/>
      <c r="E14" s="105"/>
      <c r="F14" s="105"/>
      <c r="G14" s="105"/>
      <c r="H14" s="105"/>
      <c r="I14" s="105"/>
      <c r="J14" s="105"/>
      <c r="K14" s="112">
        <v>166</v>
      </c>
      <c r="L14" s="112"/>
      <c r="M14" s="112"/>
      <c r="N14" s="112"/>
      <c r="O14" s="112"/>
      <c r="P14" s="106">
        <v>3187500</v>
      </c>
      <c r="Q14" s="106"/>
      <c r="R14" s="106"/>
      <c r="S14" s="106"/>
      <c r="T14" s="94"/>
      <c r="U14" s="94"/>
      <c r="V14" s="94"/>
      <c r="W14" s="94"/>
      <c r="X14" s="102">
        <v>0</v>
      </c>
      <c r="Y14" s="102"/>
      <c r="Z14" s="102"/>
      <c r="AA14" s="102"/>
      <c r="AB14" s="102"/>
      <c r="AC14" s="102"/>
      <c r="AD14" s="106">
        <v>0</v>
      </c>
      <c r="AE14" s="106"/>
      <c r="AF14" s="106"/>
      <c r="AG14" s="106"/>
      <c r="AH14" s="47"/>
      <c r="AI14" s="106">
        <v>0</v>
      </c>
      <c r="AJ14" s="106"/>
      <c r="AK14" s="106"/>
      <c r="AL14" s="106"/>
      <c r="AM14" s="47"/>
      <c r="AN14" s="107" t="s">
        <v>97</v>
      </c>
      <c r="AO14" s="107"/>
      <c r="AP14" s="107"/>
    </row>
    <row r="15" spans="2:43" ht="13.35" customHeight="1">
      <c r="B15" s="105" t="s">
        <v>103</v>
      </c>
      <c r="C15" s="105"/>
      <c r="D15" s="105"/>
      <c r="E15" s="105"/>
      <c r="F15" s="105"/>
      <c r="G15" s="105"/>
      <c r="H15" s="105"/>
      <c r="I15" s="105"/>
      <c r="J15" s="105"/>
      <c r="K15" s="112">
        <v>167</v>
      </c>
      <c r="L15" s="112"/>
      <c r="M15" s="112"/>
      <c r="N15" s="112"/>
      <c r="O15" s="112"/>
      <c r="P15" s="106">
        <v>87400000</v>
      </c>
      <c r="Q15" s="106"/>
      <c r="R15" s="106"/>
      <c r="S15" s="106"/>
      <c r="T15" s="94"/>
      <c r="U15" s="94"/>
      <c r="V15" s="94"/>
      <c r="W15" s="94"/>
      <c r="X15" s="102">
        <v>0</v>
      </c>
      <c r="Y15" s="102"/>
      <c r="Z15" s="102"/>
      <c r="AA15" s="102"/>
      <c r="AB15" s="102"/>
      <c r="AC15" s="102"/>
      <c r="AD15" s="106">
        <v>0</v>
      </c>
      <c r="AE15" s="106"/>
      <c r="AF15" s="106"/>
      <c r="AG15" s="106"/>
      <c r="AH15" s="47"/>
      <c r="AI15" s="106">
        <v>0</v>
      </c>
      <c r="AJ15" s="106"/>
      <c r="AK15" s="106"/>
      <c r="AL15" s="106"/>
      <c r="AM15" s="47"/>
      <c r="AN15" s="107" t="s">
        <v>97</v>
      </c>
      <c r="AO15" s="107"/>
      <c r="AP15" s="107"/>
    </row>
    <row r="16" spans="2:43" ht="13.35" customHeight="1">
      <c r="B16" s="105" t="s">
        <v>104</v>
      </c>
      <c r="C16" s="105"/>
      <c r="D16" s="105"/>
      <c r="E16" s="105"/>
      <c r="F16" s="105"/>
      <c r="G16" s="105"/>
      <c r="H16" s="105"/>
      <c r="I16" s="105"/>
      <c r="J16" s="105"/>
      <c r="K16" s="112">
        <v>168</v>
      </c>
      <c r="L16" s="112"/>
      <c r="M16" s="112"/>
      <c r="N16" s="112"/>
      <c r="O16" s="112"/>
      <c r="P16" s="106">
        <v>15468751</v>
      </c>
      <c r="Q16" s="106"/>
      <c r="R16" s="106"/>
      <c r="S16" s="106"/>
      <c r="T16" s="94"/>
      <c r="U16" s="94"/>
      <c r="V16" s="94"/>
      <c r="W16" s="94"/>
      <c r="X16" s="102">
        <v>0</v>
      </c>
      <c r="Y16" s="102"/>
      <c r="Z16" s="102"/>
      <c r="AA16" s="102"/>
      <c r="AB16" s="102"/>
      <c r="AC16" s="102"/>
      <c r="AD16" s="106">
        <v>687387</v>
      </c>
      <c r="AE16" s="106"/>
      <c r="AF16" s="106"/>
      <c r="AG16" s="106"/>
      <c r="AH16" s="47"/>
      <c r="AI16" s="106">
        <v>687387</v>
      </c>
      <c r="AJ16" s="106"/>
      <c r="AK16" s="106"/>
      <c r="AL16" s="106"/>
      <c r="AM16" s="47"/>
      <c r="AN16" s="107" t="s">
        <v>105</v>
      </c>
      <c r="AO16" s="107"/>
      <c r="AP16" s="107"/>
    </row>
    <row r="17" spans="2:42" ht="13.35" customHeight="1">
      <c r="B17" s="105" t="s">
        <v>106</v>
      </c>
      <c r="C17" s="105"/>
      <c r="D17" s="105"/>
      <c r="E17" s="105"/>
      <c r="F17" s="105"/>
      <c r="G17" s="105"/>
      <c r="H17" s="105"/>
      <c r="I17" s="105"/>
      <c r="J17" s="105"/>
      <c r="K17" s="112">
        <v>169</v>
      </c>
      <c r="L17" s="112"/>
      <c r="M17" s="112"/>
      <c r="N17" s="112"/>
      <c r="O17" s="112"/>
      <c r="P17" s="106">
        <v>1580048837</v>
      </c>
      <c r="Q17" s="106"/>
      <c r="R17" s="106"/>
      <c r="S17" s="106"/>
      <c r="T17" s="94"/>
      <c r="U17" s="94"/>
      <c r="V17" s="94"/>
      <c r="W17" s="94"/>
      <c r="X17" s="102">
        <v>0</v>
      </c>
      <c r="Y17" s="102"/>
      <c r="Z17" s="102"/>
      <c r="AA17" s="102"/>
      <c r="AB17" s="102"/>
      <c r="AC17" s="102"/>
      <c r="AD17" s="106">
        <v>207921275</v>
      </c>
      <c r="AE17" s="106"/>
      <c r="AF17" s="106"/>
      <c r="AG17" s="106"/>
      <c r="AH17" s="47"/>
      <c r="AI17" s="106">
        <v>207921275</v>
      </c>
      <c r="AJ17" s="106"/>
      <c r="AK17" s="106"/>
      <c r="AL17" s="106"/>
      <c r="AM17" s="47"/>
      <c r="AN17" s="107" t="s">
        <v>107</v>
      </c>
      <c r="AO17" s="107"/>
      <c r="AP17" s="107"/>
    </row>
    <row r="18" spans="2:42" ht="13.35" customHeight="1">
      <c r="B18" s="105" t="s">
        <v>108</v>
      </c>
      <c r="C18" s="105"/>
      <c r="D18" s="105"/>
      <c r="E18" s="105"/>
      <c r="F18" s="105"/>
      <c r="G18" s="105"/>
      <c r="H18" s="105"/>
      <c r="I18" s="105"/>
      <c r="J18" s="105"/>
      <c r="K18" s="112">
        <v>170</v>
      </c>
      <c r="L18" s="112"/>
      <c r="M18" s="112"/>
      <c r="N18" s="112"/>
      <c r="O18" s="112"/>
      <c r="P18" s="106">
        <v>0</v>
      </c>
      <c r="Q18" s="106"/>
      <c r="R18" s="106"/>
      <c r="S18" s="106"/>
      <c r="T18" s="94"/>
      <c r="U18" s="94"/>
      <c r="V18" s="94"/>
      <c r="W18" s="94"/>
      <c r="X18" s="102">
        <v>0</v>
      </c>
      <c r="Y18" s="102"/>
      <c r="Z18" s="102"/>
      <c r="AA18" s="102"/>
      <c r="AB18" s="102"/>
      <c r="AC18" s="102"/>
      <c r="AD18" s="106">
        <v>0</v>
      </c>
      <c r="AE18" s="106"/>
      <c r="AF18" s="106"/>
      <c r="AG18" s="106"/>
      <c r="AH18" s="47"/>
      <c r="AI18" s="106">
        <v>0</v>
      </c>
      <c r="AJ18" s="106"/>
      <c r="AK18" s="106"/>
      <c r="AL18" s="106"/>
      <c r="AM18" s="47"/>
      <c r="AN18" s="107"/>
      <c r="AO18" s="107"/>
      <c r="AP18" s="107"/>
    </row>
    <row r="19" spans="2:42" ht="13.35" customHeight="1">
      <c r="B19" s="105" t="s">
        <v>109</v>
      </c>
      <c r="C19" s="105"/>
      <c r="D19" s="105"/>
      <c r="E19" s="105"/>
      <c r="F19" s="105"/>
      <c r="G19" s="105"/>
      <c r="H19" s="105"/>
      <c r="I19" s="105"/>
      <c r="J19" s="105"/>
      <c r="K19" s="112">
        <v>171</v>
      </c>
      <c r="L19" s="112"/>
      <c r="M19" s="112"/>
      <c r="N19" s="112"/>
      <c r="O19" s="112"/>
      <c r="P19" s="106">
        <v>362100000</v>
      </c>
      <c r="Q19" s="106"/>
      <c r="R19" s="106"/>
      <c r="S19" s="106"/>
      <c r="T19" s="94"/>
      <c r="U19" s="94"/>
      <c r="V19" s="94"/>
      <c r="W19" s="94"/>
      <c r="X19" s="102">
        <v>-90010472</v>
      </c>
      <c r="Y19" s="102"/>
      <c r="Z19" s="102"/>
      <c r="AA19" s="102"/>
      <c r="AB19" s="102"/>
      <c r="AC19" s="102"/>
      <c r="AD19" s="106">
        <v>79718260</v>
      </c>
      <c r="AE19" s="106"/>
      <c r="AF19" s="106"/>
      <c r="AG19" s="106"/>
      <c r="AH19" s="47"/>
      <c r="AI19" s="106">
        <v>-10292212</v>
      </c>
      <c r="AJ19" s="106"/>
      <c r="AK19" s="106"/>
      <c r="AL19" s="106"/>
      <c r="AM19" s="47"/>
      <c r="AN19" s="107" t="s">
        <v>110</v>
      </c>
      <c r="AO19" s="107"/>
      <c r="AP19" s="107"/>
    </row>
    <row r="20" spans="2:42" ht="13.35" customHeight="1">
      <c r="B20" s="105" t="s">
        <v>111</v>
      </c>
      <c r="C20" s="105"/>
      <c r="D20" s="105"/>
      <c r="E20" s="105"/>
      <c r="F20" s="105"/>
      <c r="G20" s="105"/>
      <c r="H20" s="105"/>
      <c r="I20" s="105"/>
      <c r="J20" s="105"/>
      <c r="K20" s="112">
        <v>172</v>
      </c>
      <c r="L20" s="112"/>
      <c r="M20" s="112"/>
      <c r="N20" s="112"/>
      <c r="O20" s="112"/>
      <c r="P20" s="106">
        <v>0</v>
      </c>
      <c r="Q20" s="106"/>
      <c r="R20" s="106"/>
      <c r="S20" s="106"/>
      <c r="T20" s="94"/>
      <c r="U20" s="94"/>
      <c r="V20" s="94"/>
      <c r="W20" s="94"/>
      <c r="X20" s="102">
        <v>0</v>
      </c>
      <c r="Y20" s="102"/>
      <c r="Z20" s="102"/>
      <c r="AA20" s="102"/>
      <c r="AB20" s="102"/>
      <c r="AC20" s="102"/>
      <c r="AD20" s="106">
        <v>0</v>
      </c>
      <c r="AE20" s="106"/>
      <c r="AF20" s="106"/>
      <c r="AG20" s="106"/>
      <c r="AH20" s="47"/>
      <c r="AI20" s="106">
        <v>0</v>
      </c>
      <c r="AJ20" s="106"/>
      <c r="AK20" s="106"/>
      <c r="AL20" s="106"/>
      <c r="AM20" s="47"/>
      <c r="AN20" s="107"/>
      <c r="AO20" s="107"/>
      <c r="AP20" s="107"/>
    </row>
    <row r="21" spans="2:42" ht="13.35" customHeight="1">
      <c r="B21" s="105" t="s">
        <v>112</v>
      </c>
      <c r="C21" s="105"/>
      <c r="D21" s="105"/>
      <c r="E21" s="105"/>
      <c r="F21" s="105"/>
      <c r="G21" s="105"/>
      <c r="H21" s="105"/>
      <c r="I21" s="105"/>
      <c r="J21" s="105"/>
      <c r="K21" s="112">
        <v>173</v>
      </c>
      <c r="L21" s="112"/>
      <c r="M21" s="112"/>
      <c r="N21" s="112"/>
      <c r="O21" s="112"/>
      <c r="P21" s="106">
        <v>57419949</v>
      </c>
      <c r="Q21" s="106"/>
      <c r="R21" s="106"/>
      <c r="S21" s="106"/>
      <c r="T21" s="94"/>
      <c r="U21" s="94"/>
      <c r="V21" s="94"/>
      <c r="W21" s="94"/>
      <c r="X21" s="102">
        <v>0</v>
      </c>
      <c r="Y21" s="102"/>
      <c r="Z21" s="102"/>
      <c r="AA21" s="102"/>
      <c r="AB21" s="102"/>
      <c r="AC21" s="102"/>
      <c r="AD21" s="106">
        <v>979900</v>
      </c>
      <c r="AE21" s="106"/>
      <c r="AF21" s="106"/>
      <c r="AG21" s="106"/>
      <c r="AH21" s="47"/>
      <c r="AI21" s="106">
        <v>979900</v>
      </c>
      <c r="AJ21" s="106"/>
      <c r="AK21" s="106"/>
      <c r="AL21" s="106"/>
      <c r="AM21" s="47"/>
      <c r="AN21" s="107" t="s">
        <v>113</v>
      </c>
      <c r="AO21" s="107"/>
      <c r="AP21" s="107"/>
    </row>
    <row r="22" spans="2:42" ht="13.35" customHeight="1">
      <c r="B22" s="105" t="s">
        <v>114</v>
      </c>
      <c r="C22" s="105"/>
      <c r="D22" s="105"/>
      <c r="E22" s="105"/>
      <c r="F22" s="105"/>
      <c r="G22" s="105"/>
      <c r="H22" s="105"/>
      <c r="I22" s="105"/>
      <c r="J22" s="105"/>
      <c r="K22" s="112">
        <v>174</v>
      </c>
      <c r="L22" s="112"/>
      <c r="M22" s="112"/>
      <c r="N22" s="112"/>
      <c r="O22" s="112"/>
      <c r="P22" s="106">
        <v>48008757</v>
      </c>
      <c r="Q22" s="106"/>
      <c r="R22" s="106"/>
      <c r="S22" s="106"/>
      <c r="T22" s="94"/>
      <c r="U22" s="94"/>
      <c r="V22" s="94"/>
      <c r="W22" s="94"/>
      <c r="X22" s="102">
        <v>0</v>
      </c>
      <c r="Y22" s="102"/>
      <c r="Z22" s="102"/>
      <c r="AA22" s="102"/>
      <c r="AB22" s="102"/>
      <c r="AC22" s="102"/>
      <c r="AD22" s="106">
        <v>4668900</v>
      </c>
      <c r="AE22" s="106"/>
      <c r="AF22" s="106"/>
      <c r="AG22" s="106"/>
      <c r="AH22" s="47"/>
      <c r="AI22" s="106">
        <v>4668900</v>
      </c>
      <c r="AJ22" s="106"/>
      <c r="AK22" s="106"/>
      <c r="AL22" s="106"/>
      <c r="AM22" s="47"/>
      <c r="AN22" s="107" t="s">
        <v>115</v>
      </c>
      <c r="AO22" s="107"/>
      <c r="AP22" s="107"/>
    </row>
    <row r="23" spans="2:42" ht="13.35" customHeight="1">
      <c r="B23" s="105" t="s">
        <v>116</v>
      </c>
      <c r="C23" s="105"/>
      <c r="D23" s="105"/>
      <c r="E23" s="105"/>
      <c r="F23" s="105"/>
      <c r="G23" s="105"/>
      <c r="H23" s="105"/>
      <c r="I23" s="105"/>
      <c r="J23" s="105"/>
      <c r="K23" s="112">
        <v>175</v>
      </c>
      <c r="L23" s="112"/>
      <c r="M23" s="112"/>
      <c r="N23" s="112"/>
      <c r="O23" s="112"/>
      <c r="P23" s="106">
        <v>13610061</v>
      </c>
      <c r="Q23" s="106"/>
      <c r="R23" s="106"/>
      <c r="S23" s="106"/>
      <c r="T23" s="94"/>
      <c r="U23" s="94"/>
      <c r="V23" s="94"/>
      <c r="W23" s="94"/>
      <c r="X23" s="102">
        <v>0</v>
      </c>
      <c r="Y23" s="102"/>
      <c r="Z23" s="102"/>
      <c r="AA23" s="102"/>
      <c r="AB23" s="102"/>
      <c r="AC23" s="102"/>
      <c r="AD23" s="106">
        <v>256400</v>
      </c>
      <c r="AE23" s="106"/>
      <c r="AF23" s="106"/>
      <c r="AG23" s="106"/>
      <c r="AH23" s="47"/>
      <c r="AI23" s="106">
        <v>256400</v>
      </c>
      <c r="AJ23" s="106"/>
      <c r="AK23" s="106"/>
      <c r="AL23" s="106"/>
      <c r="AM23" s="47"/>
      <c r="AN23" s="107" t="s">
        <v>117</v>
      </c>
      <c r="AO23" s="107"/>
      <c r="AP23" s="107"/>
    </row>
    <row r="24" spans="2:42" ht="13.35" customHeight="1">
      <c r="B24" s="105" t="s">
        <v>118</v>
      </c>
      <c r="C24" s="105"/>
      <c r="D24" s="105"/>
      <c r="E24" s="105"/>
      <c r="F24" s="105"/>
      <c r="G24" s="105"/>
      <c r="H24" s="105"/>
      <c r="I24" s="105"/>
      <c r="J24" s="105"/>
      <c r="K24" s="112">
        <v>176</v>
      </c>
      <c r="L24" s="112"/>
      <c r="M24" s="112"/>
      <c r="N24" s="112"/>
      <c r="O24" s="112"/>
      <c r="P24" s="106">
        <v>13738317</v>
      </c>
      <c r="Q24" s="106"/>
      <c r="R24" s="106"/>
      <c r="S24" s="106"/>
      <c r="T24" s="94"/>
      <c r="U24" s="94"/>
      <c r="V24" s="94"/>
      <c r="W24" s="94"/>
      <c r="X24" s="102">
        <v>0</v>
      </c>
      <c r="Y24" s="102"/>
      <c r="Z24" s="102"/>
      <c r="AA24" s="102"/>
      <c r="AB24" s="102"/>
      <c r="AC24" s="102"/>
      <c r="AD24" s="106">
        <v>672400</v>
      </c>
      <c r="AE24" s="106"/>
      <c r="AF24" s="106"/>
      <c r="AG24" s="106"/>
      <c r="AH24" s="47"/>
      <c r="AI24" s="106">
        <v>672400</v>
      </c>
      <c r="AJ24" s="106"/>
      <c r="AK24" s="106"/>
      <c r="AL24" s="106"/>
      <c r="AM24" s="47"/>
      <c r="AN24" s="107" t="s">
        <v>119</v>
      </c>
      <c r="AO24" s="107"/>
      <c r="AP24" s="107"/>
    </row>
    <row r="25" spans="2:42" ht="13.35" customHeight="1">
      <c r="B25" s="105" t="s">
        <v>120</v>
      </c>
      <c r="C25" s="105"/>
      <c r="D25" s="105"/>
      <c r="E25" s="105"/>
      <c r="F25" s="105"/>
      <c r="G25" s="105"/>
      <c r="H25" s="105"/>
      <c r="I25" s="105"/>
      <c r="J25" s="105"/>
      <c r="K25" s="112">
        <v>177</v>
      </c>
      <c r="L25" s="112"/>
      <c r="M25" s="112"/>
      <c r="N25" s="112"/>
      <c r="O25" s="112"/>
      <c r="P25" s="106">
        <v>43666219</v>
      </c>
      <c r="Q25" s="106"/>
      <c r="R25" s="106"/>
      <c r="S25" s="106"/>
      <c r="T25" s="94"/>
      <c r="U25" s="94"/>
      <c r="V25" s="94"/>
      <c r="W25" s="94"/>
      <c r="X25" s="102">
        <v>0</v>
      </c>
      <c r="Y25" s="102"/>
      <c r="Z25" s="102"/>
      <c r="AA25" s="102"/>
      <c r="AB25" s="102"/>
      <c r="AC25" s="102"/>
      <c r="AD25" s="106">
        <v>0</v>
      </c>
      <c r="AE25" s="106"/>
      <c r="AF25" s="106"/>
      <c r="AG25" s="106"/>
      <c r="AH25" s="47"/>
      <c r="AI25" s="106">
        <v>0</v>
      </c>
      <c r="AJ25" s="106"/>
      <c r="AK25" s="106"/>
      <c r="AL25" s="106"/>
      <c r="AM25" s="47"/>
      <c r="AN25" s="107" t="s">
        <v>97</v>
      </c>
      <c r="AO25" s="107"/>
      <c r="AP25" s="107"/>
    </row>
    <row r="26" spans="2:42" ht="13.35" customHeight="1">
      <c r="B26" s="105" t="s">
        <v>121</v>
      </c>
      <c r="C26" s="105"/>
      <c r="D26" s="105"/>
      <c r="E26" s="105"/>
      <c r="F26" s="105"/>
      <c r="G26" s="105"/>
      <c r="H26" s="105"/>
      <c r="I26" s="105"/>
      <c r="J26" s="105"/>
      <c r="K26" s="112">
        <v>178</v>
      </c>
      <c r="L26" s="112"/>
      <c r="M26" s="112"/>
      <c r="N26" s="112"/>
      <c r="O26" s="112"/>
      <c r="P26" s="106">
        <v>5239946</v>
      </c>
      <c r="Q26" s="106"/>
      <c r="R26" s="106"/>
      <c r="S26" s="106"/>
      <c r="T26" s="94"/>
      <c r="U26" s="94"/>
      <c r="V26" s="94"/>
      <c r="W26" s="94"/>
      <c r="X26" s="102">
        <v>0</v>
      </c>
      <c r="Y26" s="102"/>
      <c r="Z26" s="102"/>
      <c r="AA26" s="102"/>
      <c r="AB26" s="102"/>
      <c r="AC26" s="102"/>
      <c r="AD26" s="106">
        <v>0</v>
      </c>
      <c r="AE26" s="106"/>
      <c r="AF26" s="106"/>
      <c r="AG26" s="106"/>
      <c r="AH26" s="47"/>
      <c r="AI26" s="106">
        <v>0</v>
      </c>
      <c r="AJ26" s="106"/>
      <c r="AK26" s="106"/>
      <c r="AL26" s="106"/>
      <c r="AM26" s="47"/>
      <c r="AN26" s="107" t="s">
        <v>97</v>
      </c>
      <c r="AO26" s="107"/>
      <c r="AP26" s="107"/>
    </row>
    <row r="27" spans="2:42" ht="13.35" customHeight="1">
      <c r="B27" s="105" t="s">
        <v>122</v>
      </c>
      <c r="C27" s="105"/>
      <c r="D27" s="105"/>
      <c r="E27" s="105"/>
      <c r="F27" s="105"/>
      <c r="G27" s="105"/>
      <c r="H27" s="105"/>
      <c r="I27" s="105"/>
      <c r="J27" s="105"/>
      <c r="K27" s="112">
        <v>179</v>
      </c>
      <c r="L27" s="112"/>
      <c r="M27" s="112"/>
      <c r="N27" s="112"/>
      <c r="O27" s="112"/>
      <c r="P27" s="106">
        <v>2838750</v>
      </c>
      <c r="Q27" s="106"/>
      <c r="R27" s="106"/>
      <c r="S27" s="106"/>
      <c r="T27" s="94"/>
      <c r="U27" s="94"/>
      <c r="V27" s="94"/>
      <c r="W27" s="94"/>
      <c r="X27" s="102">
        <v>0</v>
      </c>
      <c r="Y27" s="102"/>
      <c r="Z27" s="102"/>
      <c r="AA27" s="102"/>
      <c r="AB27" s="102"/>
      <c r="AC27" s="102"/>
      <c r="AD27" s="106">
        <v>275100</v>
      </c>
      <c r="AE27" s="106"/>
      <c r="AF27" s="106"/>
      <c r="AG27" s="106"/>
      <c r="AH27" s="47"/>
      <c r="AI27" s="106">
        <v>275100</v>
      </c>
      <c r="AJ27" s="106"/>
      <c r="AK27" s="106"/>
      <c r="AL27" s="106"/>
      <c r="AM27" s="47"/>
      <c r="AN27" s="107" t="s">
        <v>123</v>
      </c>
      <c r="AO27" s="107"/>
      <c r="AP27" s="107"/>
    </row>
    <row r="28" spans="2:42" ht="13.35" customHeight="1">
      <c r="B28" s="105" t="s">
        <v>124</v>
      </c>
      <c r="C28" s="105"/>
      <c r="D28" s="105"/>
      <c r="E28" s="105"/>
      <c r="F28" s="105"/>
      <c r="G28" s="105"/>
      <c r="H28" s="105"/>
      <c r="I28" s="105"/>
      <c r="J28" s="105"/>
      <c r="K28" s="112">
        <v>180</v>
      </c>
      <c r="L28" s="112"/>
      <c r="M28" s="112"/>
      <c r="N28" s="112"/>
      <c r="O28" s="112"/>
      <c r="P28" s="106">
        <v>17032503</v>
      </c>
      <c r="Q28" s="106"/>
      <c r="R28" s="106"/>
      <c r="S28" s="106"/>
      <c r="T28" s="94"/>
      <c r="U28" s="94"/>
      <c r="V28" s="94"/>
      <c r="W28" s="94"/>
      <c r="X28" s="102">
        <v>0</v>
      </c>
      <c r="Y28" s="102"/>
      <c r="Z28" s="102"/>
      <c r="AA28" s="102"/>
      <c r="AB28" s="102"/>
      <c r="AC28" s="102"/>
      <c r="AD28" s="106">
        <v>1648400</v>
      </c>
      <c r="AE28" s="106"/>
      <c r="AF28" s="106"/>
      <c r="AG28" s="106"/>
      <c r="AH28" s="47"/>
      <c r="AI28" s="106">
        <v>1648400</v>
      </c>
      <c r="AJ28" s="106"/>
      <c r="AK28" s="106"/>
      <c r="AL28" s="106"/>
      <c r="AM28" s="47"/>
      <c r="AN28" s="107" t="s">
        <v>125</v>
      </c>
      <c r="AO28" s="107"/>
      <c r="AP28" s="107"/>
    </row>
    <row r="29" spans="2:42" ht="13.35" customHeight="1">
      <c r="B29" s="105" t="s">
        <v>126</v>
      </c>
      <c r="C29" s="105"/>
      <c r="D29" s="105"/>
      <c r="E29" s="105"/>
      <c r="F29" s="105"/>
      <c r="G29" s="105"/>
      <c r="H29" s="105"/>
      <c r="I29" s="105"/>
      <c r="J29" s="105"/>
      <c r="K29" s="112">
        <v>181</v>
      </c>
      <c r="L29" s="112"/>
      <c r="M29" s="112"/>
      <c r="N29" s="112"/>
      <c r="O29" s="112"/>
      <c r="P29" s="106">
        <v>2838750</v>
      </c>
      <c r="Q29" s="106"/>
      <c r="R29" s="106"/>
      <c r="S29" s="106"/>
      <c r="T29" s="94"/>
      <c r="U29" s="94"/>
      <c r="V29" s="94"/>
      <c r="W29" s="94"/>
      <c r="X29" s="102">
        <v>0</v>
      </c>
      <c r="Y29" s="102"/>
      <c r="Z29" s="102"/>
      <c r="AA29" s="102"/>
      <c r="AB29" s="102"/>
      <c r="AC29" s="102"/>
      <c r="AD29" s="106">
        <v>275100</v>
      </c>
      <c r="AE29" s="106"/>
      <c r="AF29" s="106"/>
      <c r="AG29" s="106"/>
      <c r="AH29" s="47"/>
      <c r="AI29" s="106">
        <v>275100</v>
      </c>
      <c r="AJ29" s="106"/>
      <c r="AK29" s="106"/>
      <c r="AL29" s="106"/>
      <c r="AM29" s="47"/>
      <c r="AN29" s="107" t="s">
        <v>123</v>
      </c>
      <c r="AO29" s="107"/>
      <c r="AP29" s="107"/>
    </row>
    <row r="30" spans="2:42" ht="13.35" customHeight="1">
      <c r="B30" s="105" t="s">
        <v>127</v>
      </c>
      <c r="C30" s="105"/>
      <c r="D30" s="105"/>
      <c r="E30" s="105"/>
      <c r="F30" s="105"/>
      <c r="G30" s="105"/>
      <c r="H30" s="105"/>
      <c r="I30" s="105"/>
      <c r="J30" s="105"/>
      <c r="K30" s="112">
        <v>182</v>
      </c>
      <c r="L30" s="112"/>
      <c r="M30" s="112"/>
      <c r="N30" s="112"/>
      <c r="O30" s="112"/>
      <c r="P30" s="106">
        <v>21510003</v>
      </c>
      <c r="Q30" s="106"/>
      <c r="R30" s="106"/>
      <c r="S30" s="106"/>
      <c r="T30" s="94"/>
      <c r="U30" s="94"/>
      <c r="V30" s="94"/>
      <c r="W30" s="94"/>
      <c r="X30" s="102">
        <v>0</v>
      </c>
      <c r="Y30" s="102"/>
      <c r="Z30" s="102"/>
      <c r="AA30" s="102"/>
      <c r="AB30" s="102"/>
      <c r="AC30" s="102"/>
      <c r="AD30" s="106">
        <v>2197200</v>
      </c>
      <c r="AE30" s="106"/>
      <c r="AF30" s="106"/>
      <c r="AG30" s="106"/>
      <c r="AH30" s="47"/>
      <c r="AI30" s="106">
        <v>2197200</v>
      </c>
      <c r="AJ30" s="106"/>
      <c r="AK30" s="106"/>
      <c r="AL30" s="106"/>
      <c r="AM30" s="47"/>
      <c r="AN30" s="107" t="s">
        <v>128</v>
      </c>
      <c r="AO30" s="107"/>
      <c r="AP30" s="107"/>
    </row>
    <row r="31" spans="2:42" ht="13.35" customHeight="1">
      <c r="B31" s="105" t="s">
        <v>129</v>
      </c>
      <c r="C31" s="105"/>
      <c r="D31" s="105"/>
      <c r="E31" s="105"/>
      <c r="F31" s="105"/>
      <c r="G31" s="105"/>
      <c r="H31" s="105"/>
      <c r="I31" s="105"/>
      <c r="J31" s="105"/>
      <c r="K31" s="112">
        <v>183</v>
      </c>
      <c r="L31" s="112"/>
      <c r="M31" s="112"/>
      <c r="N31" s="112"/>
      <c r="O31" s="112"/>
      <c r="P31" s="106">
        <v>5677501</v>
      </c>
      <c r="Q31" s="106"/>
      <c r="R31" s="106"/>
      <c r="S31" s="106"/>
      <c r="T31" s="94"/>
      <c r="U31" s="94"/>
      <c r="V31" s="94"/>
      <c r="W31" s="94"/>
      <c r="X31" s="102">
        <v>0</v>
      </c>
      <c r="Y31" s="102"/>
      <c r="Z31" s="102"/>
      <c r="AA31" s="102"/>
      <c r="AB31" s="102"/>
      <c r="AC31" s="102"/>
      <c r="AD31" s="106">
        <v>549800</v>
      </c>
      <c r="AE31" s="106"/>
      <c r="AF31" s="106"/>
      <c r="AG31" s="106"/>
      <c r="AH31" s="47"/>
      <c r="AI31" s="106">
        <v>549800</v>
      </c>
      <c r="AJ31" s="106"/>
      <c r="AK31" s="106"/>
      <c r="AL31" s="106"/>
      <c r="AM31" s="47"/>
      <c r="AN31" s="107" t="s">
        <v>125</v>
      </c>
      <c r="AO31" s="107"/>
      <c r="AP31" s="107"/>
    </row>
    <row r="32" spans="2:42" ht="13.35" customHeight="1">
      <c r="B32" s="109" t="s">
        <v>130</v>
      </c>
      <c r="C32" s="109"/>
      <c r="D32" s="109"/>
      <c r="E32" s="109"/>
      <c r="F32" s="109"/>
      <c r="G32" s="109"/>
      <c r="H32" s="109"/>
      <c r="I32" s="109"/>
      <c r="J32" s="109"/>
      <c r="K32" s="111"/>
      <c r="L32" s="111"/>
      <c r="M32" s="111"/>
      <c r="N32" s="111"/>
      <c r="O32" s="111"/>
      <c r="P32" s="89">
        <v>3110094288</v>
      </c>
      <c r="Q32" s="89"/>
      <c r="R32" s="89"/>
      <c r="S32" s="89"/>
      <c r="T32" s="94"/>
      <c r="U32" s="94"/>
      <c r="V32" s="94"/>
      <c r="W32" s="94"/>
      <c r="X32" s="89">
        <v>-83010472</v>
      </c>
      <c r="Y32" s="89"/>
      <c r="Z32" s="89"/>
      <c r="AA32" s="89"/>
      <c r="AB32" s="89"/>
      <c r="AC32" s="89"/>
      <c r="AD32" s="89">
        <v>368763526</v>
      </c>
      <c r="AE32" s="89"/>
      <c r="AF32" s="89"/>
      <c r="AG32" s="60"/>
      <c r="AH32" s="47"/>
      <c r="AI32" s="89">
        <v>285753054</v>
      </c>
      <c r="AJ32" s="89"/>
      <c r="AK32" s="89"/>
      <c r="AL32" s="89"/>
      <c r="AM32" s="47"/>
      <c r="AN32" s="104" t="s">
        <v>131</v>
      </c>
      <c r="AO32" s="104"/>
      <c r="AP32" s="104"/>
    </row>
    <row r="33" spans="2:42" ht="15" customHeight="1">
      <c r="B33" s="109" t="s">
        <v>132</v>
      </c>
      <c r="C33" s="109"/>
      <c r="D33" s="109"/>
      <c r="E33" s="109"/>
      <c r="F33" s="109"/>
      <c r="G33" s="109"/>
      <c r="H33" s="109"/>
      <c r="I33" s="109"/>
      <c r="J33" s="109"/>
      <c r="K33" s="94"/>
      <c r="L33" s="94"/>
      <c r="M33" s="94"/>
      <c r="N33" s="94"/>
      <c r="O33" s="94"/>
      <c r="P33" s="94"/>
      <c r="Q33" s="94"/>
      <c r="R33" s="94"/>
      <c r="S33" s="94"/>
      <c r="T33" s="92"/>
      <c r="U33" s="95"/>
      <c r="V33" s="95"/>
      <c r="W33" s="93"/>
      <c r="X33" s="94"/>
      <c r="Y33" s="94"/>
      <c r="Z33" s="94"/>
      <c r="AA33" s="94"/>
      <c r="AB33" s="94"/>
      <c r="AC33" s="94"/>
      <c r="AD33" s="94"/>
      <c r="AE33" s="94"/>
      <c r="AF33" s="94"/>
      <c r="AG33" s="47"/>
      <c r="AH33" s="47"/>
      <c r="AI33" s="92"/>
      <c r="AJ33" s="93"/>
      <c r="AK33" s="47"/>
      <c r="AL33" s="47"/>
      <c r="AM33" s="47"/>
      <c r="AN33" s="94"/>
      <c r="AO33" s="94"/>
      <c r="AP33" s="94"/>
    </row>
    <row r="34" spans="2:42" ht="13.35" customHeight="1">
      <c r="B34" s="105" t="s">
        <v>133</v>
      </c>
      <c r="C34" s="105"/>
      <c r="D34" s="105"/>
      <c r="E34" s="105"/>
      <c r="F34" s="105"/>
      <c r="G34" s="105"/>
      <c r="H34" s="105"/>
      <c r="I34" s="105"/>
      <c r="J34" s="105"/>
      <c r="K34" s="96">
        <v>184</v>
      </c>
      <c r="L34" s="97"/>
      <c r="M34" s="97"/>
      <c r="N34" s="97"/>
      <c r="O34" s="98"/>
      <c r="P34" s="106">
        <v>40000000</v>
      </c>
      <c r="Q34" s="106"/>
      <c r="R34" s="106"/>
      <c r="S34" s="106"/>
      <c r="T34" s="92"/>
      <c r="U34" s="95"/>
      <c r="V34" s="95"/>
      <c r="W34" s="93"/>
      <c r="X34" s="102">
        <v>0</v>
      </c>
      <c r="Y34" s="102"/>
      <c r="Z34" s="102"/>
      <c r="AA34" s="102"/>
      <c r="AB34" s="102"/>
      <c r="AC34" s="102"/>
      <c r="AD34" s="106">
        <v>0</v>
      </c>
      <c r="AE34" s="106"/>
      <c r="AF34" s="106"/>
      <c r="AG34" s="106"/>
      <c r="AH34" s="47"/>
      <c r="AI34" s="106">
        <v>0</v>
      </c>
      <c r="AJ34" s="106"/>
      <c r="AK34" s="106"/>
      <c r="AL34" s="106"/>
      <c r="AM34" s="47"/>
      <c r="AN34" s="107" t="s">
        <v>97</v>
      </c>
      <c r="AO34" s="107"/>
      <c r="AP34" s="107"/>
    </row>
    <row r="35" spans="2:42" ht="13.35" customHeight="1">
      <c r="B35" s="105" t="s">
        <v>134</v>
      </c>
      <c r="C35" s="105"/>
      <c r="D35" s="105"/>
      <c r="E35" s="105"/>
      <c r="F35" s="105"/>
      <c r="G35" s="105"/>
      <c r="H35" s="105"/>
      <c r="I35" s="105"/>
      <c r="J35" s="105"/>
      <c r="K35" s="96">
        <v>185</v>
      </c>
      <c r="L35" s="97"/>
      <c r="M35" s="97"/>
      <c r="N35" s="97"/>
      <c r="O35" s="98"/>
      <c r="P35" s="106">
        <v>20000000</v>
      </c>
      <c r="Q35" s="106"/>
      <c r="R35" s="106"/>
      <c r="S35" s="106"/>
      <c r="T35" s="92"/>
      <c r="U35" s="95"/>
      <c r="V35" s="95"/>
      <c r="W35" s="93"/>
      <c r="X35" s="102">
        <v>0</v>
      </c>
      <c r="Y35" s="102"/>
      <c r="Z35" s="102"/>
      <c r="AA35" s="102"/>
      <c r="AB35" s="102"/>
      <c r="AC35" s="102"/>
      <c r="AD35" s="106">
        <v>0</v>
      </c>
      <c r="AE35" s="106"/>
      <c r="AF35" s="106"/>
      <c r="AG35" s="106"/>
      <c r="AH35" s="47"/>
      <c r="AI35" s="106">
        <v>0</v>
      </c>
      <c r="AJ35" s="106"/>
      <c r="AK35" s="106"/>
      <c r="AL35" s="106"/>
      <c r="AM35" s="47"/>
      <c r="AN35" s="107" t="s">
        <v>97</v>
      </c>
      <c r="AO35" s="107"/>
      <c r="AP35" s="107"/>
    </row>
    <row r="36" spans="2:42" ht="13.35" customHeight="1">
      <c r="B36" s="105" t="s">
        <v>135</v>
      </c>
      <c r="C36" s="105"/>
      <c r="D36" s="105"/>
      <c r="E36" s="105"/>
      <c r="F36" s="105"/>
      <c r="G36" s="105"/>
      <c r="H36" s="105"/>
      <c r="I36" s="105"/>
      <c r="J36" s="105"/>
      <c r="K36" s="96">
        <v>186</v>
      </c>
      <c r="L36" s="97"/>
      <c r="M36" s="97"/>
      <c r="N36" s="97"/>
      <c r="O36" s="98"/>
      <c r="P36" s="106">
        <v>25000000</v>
      </c>
      <c r="Q36" s="106"/>
      <c r="R36" s="106"/>
      <c r="S36" s="106"/>
      <c r="T36" s="92"/>
      <c r="U36" s="95"/>
      <c r="V36" s="95"/>
      <c r="W36" s="93"/>
      <c r="X36" s="102">
        <v>0</v>
      </c>
      <c r="Y36" s="102"/>
      <c r="Z36" s="102"/>
      <c r="AA36" s="102"/>
      <c r="AB36" s="102"/>
      <c r="AC36" s="102"/>
      <c r="AD36" s="106">
        <v>0</v>
      </c>
      <c r="AE36" s="106"/>
      <c r="AF36" s="106"/>
      <c r="AG36" s="106"/>
      <c r="AH36" s="47"/>
      <c r="AI36" s="106">
        <v>0</v>
      </c>
      <c r="AJ36" s="106"/>
      <c r="AK36" s="106"/>
      <c r="AL36" s="106"/>
      <c r="AM36" s="47"/>
      <c r="AN36" s="107" t="s">
        <v>97</v>
      </c>
      <c r="AO36" s="107"/>
      <c r="AP36" s="107"/>
    </row>
    <row r="37" spans="2:42" ht="13.35" customHeight="1">
      <c r="B37" s="105" t="s">
        <v>136</v>
      </c>
      <c r="C37" s="105"/>
      <c r="D37" s="105"/>
      <c r="E37" s="105"/>
      <c r="F37" s="105"/>
      <c r="G37" s="105"/>
      <c r="H37" s="105"/>
      <c r="I37" s="105"/>
      <c r="J37" s="105"/>
      <c r="K37" s="96">
        <v>187</v>
      </c>
      <c r="L37" s="97"/>
      <c r="M37" s="97"/>
      <c r="N37" s="97"/>
      <c r="O37" s="98"/>
      <c r="P37" s="106">
        <v>0</v>
      </c>
      <c r="Q37" s="106"/>
      <c r="R37" s="106"/>
      <c r="S37" s="106"/>
      <c r="T37" s="92"/>
      <c r="U37" s="95"/>
      <c r="V37" s="95"/>
      <c r="W37" s="93"/>
      <c r="X37" s="102">
        <v>0</v>
      </c>
      <c r="Y37" s="102"/>
      <c r="Z37" s="102"/>
      <c r="AA37" s="102"/>
      <c r="AB37" s="102"/>
      <c r="AC37" s="102"/>
      <c r="AD37" s="106">
        <v>0</v>
      </c>
      <c r="AE37" s="106"/>
      <c r="AF37" s="106"/>
      <c r="AG37" s="106"/>
      <c r="AH37" s="47"/>
      <c r="AI37" s="106">
        <v>0</v>
      </c>
      <c r="AJ37" s="106"/>
      <c r="AK37" s="106"/>
      <c r="AL37" s="106"/>
      <c r="AM37" s="47"/>
      <c r="AN37" s="107"/>
      <c r="AO37" s="107"/>
      <c r="AP37" s="107"/>
    </row>
    <row r="38" spans="2:42" ht="13.35" customHeight="1">
      <c r="B38" s="105" t="s">
        <v>137</v>
      </c>
      <c r="C38" s="105"/>
      <c r="D38" s="105"/>
      <c r="E38" s="105"/>
      <c r="F38" s="105"/>
      <c r="G38" s="105"/>
      <c r="H38" s="105"/>
      <c r="I38" s="105"/>
      <c r="J38" s="105"/>
      <c r="K38" s="96">
        <v>188</v>
      </c>
      <c r="L38" s="97"/>
      <c r="M38" s="97"/>
      <c r="N38" s="97"/>
      <c r="O38" s="98"/>
      <c r="P38" s="106">
        <v>15225000</v>
      </c>
      <c r="Q38" s="106"/>
      <c r="R38" s="106"/>
      <c r="S38" s="106"/>
      <c r="T38" s="92"/>
      <c r="U38" s="95"/>
      <c r="V38" s="95"/>
      <c r="W38" s="93"/>
      <c r="X38" s="102">
        <v>0</v>
      </c>
      <c r="Y38" s="102"/>
      <c r="Z38" s="102"/>
      <c r="AA38" s="102"/>
      <c r="AB38" s="102"/>
      <c r="AC38" s="102"/>
      <c r="AD38" s="106">
        <v>0</v>
      </c>
      <c r="AE38" s="106"/>
      <c r="AF38" s="106"/>
      <c r="AG38" s="106"/>
      <c r="AH38" s="47"/>
      <c r="AI38" s="106">
        <v>0</v>
      </c>
      <c r="AJ38" s="106"/>
      <c r="AK38" s="106"/>
      <c r="AL38" s="106"/>
      <c r="AM38" s="47"/>
      <c r="AN38" s="107" t="s">
        <v>97</v>
      </c>
      <c r="AO38" s="107"/>
      <c r="AP38" s="107"/>
    </row>
    <row r="39" spans="2:42" ht="13.35" customHeight="1">
      <c r="B39" s="105" t="s">
        <v>138</v>
      </c>
      <c r="C39" s="105"/>
      <c r="D39" s="105"/>
      <c r="E39" s="105"/>
      <c r="F39" s="105"/>
      <c r="G39" s="105"/>
      <c r="H39" s="105"/>
      <c r="I39" s="105"/>
      <c r="J39" s="105"/>
      <c r="K39" s="96">
        <v>189</v>
      </c>
      <c r="L39" s="97"/>
      <c r="M39" s="97"/>
      <c r="N39" s="97"/>
      <c r="O39" s="98"/>
      <c r="P39" s="106">
        <v>8120000</v>
      </c>
      <c r="Q39" s="106"/>
      <c r="R39" s="106"/>
      <c r="S39" s="106"/>
      <c r="T39" s="92"/>
      <c r="U39" s="95"/>
      <c r="V39" s="95"/>
      <c r="W39" s="93"/>
      <c r="X39" s="102">
        <v>0</v>
      </c>
      <c r="Y39" s="102"/>
      <c r="Z39" s="102"/>
      <c r="AA39" s="102"/>
      <c r="AB39" s="102"/>
      <c r="AC39" s="102"/>
      <c r="AD39" s="106">
        <v>0</v>
      </c>
      <c r="AE39" s="106"/>
      <c r="AF39" s="106"/>
      <c r="AG39" s="106"/>
      <c r="AH39" s="47"/>
      <c r="AI39" s="106">
        <v>0</v>
      </c>
      <c r="AJ39" s="106"/>
      <c r="AK39" s="106"/>
      <c r="AL39" s="106"/>
      <c r="AM39" s="47"/>
      <c r="AN39" s="107" t="s">
        <v>97</v>
      </c>
      <c r="AO39" s="107"/>
      <c r="AP39" s="107"/>
    </row>
    <row r="40" spans="2:42" ht="13.35" customHeight="1">
      <c r="B40" s="105" t="s">
        <v>139</v>
      </c>
      <c r="C40" s="105"/>
      <c r="D40" s="105"/>
      <c r="E40" s="105"/>
      <c r="F40" s="105"/>
      <c r="G40" s="105"/>
      <c r="H40" s="105"/>
      <c r="I40" s="105"/>
      <c r="J40" s="105"/>
      <c r="K40" s="96">
        <v>190</v>
      </c>
      <c r="L40" s="97"/>
      <c r="M40" s="97"/>
      <c r="N40" s="97"/>
      <c r="O40" s="98"/>
      <c r="P40" s="106">
        <v>18270000</v>
      </c>
      <c r="Q40" s="106"/>
      <c r="R40" s="106"/>
      <c r="S40" s="106"/>
      <c r="T40" s="92"/>
      <c r="U40" s="95"/>
      <c r="V40" s="95"/>
      <c r="W40" s="93"/>
      <c r="X40" s="102">
        <v>0</v>
      </c>
      <c r="Y40" s="102"/>
      <c r="Z40" s="102"/>
      <c r="AA40" s="102"/>
      <c r="AB40" s="102"/>
      <c r="AC40" s="102"/>
      <c r="AD40" s="106">
        <v>0</v>
      </c>
      <c r="AE40" s="106"/>
      <c r="AF40" s="106"/>
      <c r="AG40" s="106"/>
      <c r="AH40" s="47"/>
      <c r="AI40" s="106">
        <v>0</v>
      </c>
      <c r="AJ40" s="106"/>
      <c r="AK40" s="106"/>
      <c r="AL40" s="106"/>
      <c r="AM40" s="47"/>
      <c r="AN40" s="107" t="s">
        <v>97</v>
      </c>
      <c r="AO40" s="107"/>
      <c r="AP40" s="107"/>
    </row>
    <row r="41" spans="2:42" ht="13.35" customHeight="1">
      <c r="B41" s="105" t="s">
        <v>140</v>
      </c>
      <c r="C41" s="105"/>
      <c r="D41" s="105"/>
      <c r="E41" s="105"/>
      <c r="F41" s="105"/>
      <c r="G41" s="105"/>
      <c r="H41" s="105"/>
      <c r="I41" s="105"/>
      <c r="J41" s="105"/>
      <c r="K41" s="96">
        <v>191</v>
      </c>
      <c r="L41" s="97"/>
      <c r="M41" s="97"/>
      <c r="N41" s="97"/>
      <c r="O41" s="98"/>
      <c r="P41" s="106">
        <v>40600000</v>
      </c>
      <c r="Q41" s="106"/>
      <c r="R41" s="106"/>
      <c r="S41" s="106"/>
      <c r="T41" s="92"/>
      <c r="U41" s="95"/>
      <c r="V41" s="95"/>
      <c r="W41" s="93"/>
      <c r="X41" s="102">
        <v>0</v>
      </c>
      <c r="Y41" s="102"/>
      <c r="Z41" s="102"/>
      <c r="AA41" s="102"/>
      <c r="AB41" s="102"/>
      <c r="AC41" s="102"/>
      <c r="AD41" s="106">
        <v>0</v>
      </c>
      <c r="AE41" s="106"/>
      <c r="AF41" s="106"/>
      <c r="AG41" s="106"/>
      <c r="AH41" s="47"/>
      <c r="AI41" s="106">
        <v>0</v>
      </c>
      <c r="AJ41" s="106"/>
      <c r="AK41" s="106"/>
      <c r="AL41" s="106"/>
      <c r="AM41" s="47"/>
      <c r="AN41" s="107" t="s">
        <v>97</v>
      </c>
      <c r="AO41" s="107"/>
      <c r="AP41" s="107"/>
    </row>
    <row r="42" spans="2:42" ht="13.35" customHeight="1">
      <c r="B42" s="105" t="s">
        <v>141</v>
      </c>
      <c r="C42" s="105"/>
      <c r="D42" s="105"/>
      <c r="E42" s="105"/>
      <c r="F42" s="105"/>
      <c r="G42" s="105"/>
      <c r="H42" s="105"/>
      <c r="I42" s="105"/>
      <c r="J42" s="105"/>
      <c r="K42" s="96">
        <v>192</v>
      </c>
      <c r="L42" s="97"/>
      <c r="M42" s="97"/>
      <c r="N42" s="97"/>
      <c r="O42" s="98"/>
      <c r="P42" s="106">
        <v>15225000</v>
      </c>
      <c r="Q42" s="106"/>
      <c r="R42" s="106"/>
      <c r="S42" s="106"/>
      <c r="T42" s="92"/>
      <c r="U42" s="95"/>
      <c r="V42" s="95"/>
      <c r="W42" s="93"/>
      <c r="X42" s="102">
        <v>0</v>
      </c>
      <c r="Y42" s="102"/>
      <c r="Z42" s="102"/>
      <c r="AA42" s="102"/>
      <c r="AB42" s="102"/>
      <c r="AC42" s="102"/>
      <c r="AD42" s="106">
        <v>0</v>
      </c>
      <c r="AE42" s="106"/>
      <c r="AF42" s="106"/>
      <c r="AG42" s="106"/>
      <c r="AH42" s="47"/>
      <c r="AI42" s="106">
        <v>0</v>
      </c>
      <c r="AJ42" s="106"/>
      <c r="AK42" s="106"/>
      <c r="AL42" s="106"/>
      <c r="AM42" s="47"/>
      <c r="AN42" s="107" t="s">
        <v>97</v>
      </c>
      <c r="AO42" s="107"/>
      <c r="AP42" s="107"/>
    </row>
    <row r="43" spans="2:42" ht="13.35" customHeight="1">
      <c r="B43" s="105" t="s">
        <v>142</v>
      </c>
      <c r="C43" s="105"/>
      <c r="D43" s="105"/>
      <c r="E43" s="105"/>
      <c r="F43" s="105"/>
      <c r="G43" s="105"/>
      <c r="H43" s="105"/>
      <c r="I43" s="105"/>
      <c r="J43" s="105"/>
      <c r="K43" s="96">
        <v>193</v>
      </c>
      <c r="L43" s="97"/>
      <c r="M43" s="97"/>
      <c r="N43" s="97"/>
      <c r="O43" s="98"/>
      <c r="P43" s="106">
        <v>68775585</v>
      </c>
      <c r="Q43" s="106"/>
      <c r="R43" s="106"/>
      <c r="S43" s="106"/>
      <c r="T43" s="92"/>
      <c r="U43" s="95"/>
      <c r="V43" s="95"/>
      <c r="W43" s="93"/>
      <c r="X43" s="102">
        <v>0</v>
      </c>
      <c r="Y43" s="102"/>
      <c r="Z43" s="102"/>
      <c r="AA43" s="102"/>
      <c r="AB43" s="102"/>
      <c r="AC43" s="102"/>
      <c r="AD43" s="106">
        <v>0</v>
      </c>
      <c r="AE43" s="106"/>
      <c r="AF43" s="106"/>
      <c r="AG43" s="106"/>
      <c r="AH43" s="47"/>
      <c r="AI43" s="106">
        <v>0</v>
      </c>
      <c r="AJ43" s="106"/>
      <c r="AK43" s="106"/>
      <c r="AL43" s="106"/>
      <c r="AM43" s="47"/>
      <c r="AN43" s="107" t="s">
        <v>97</v>
      </c>
      <c r="AO43" s="107"/>
      <c r="AP43" s="107"/>
    </row>
    <row r="44" spans="2:42" ht="13.35" customHeight="1">
      <c r="B44" s="105" t="s">
        <v>143</v>
      </c>
      <c r="C44" s="105"/>
      <c r="D44" s="105"/>
      <c r="E44" s="105"/>
      <c r="F44" s="105"/>
      <c r="G44" s="105"/>
      <c r="H44" s="105"/>
      <c r="I44" s="105"/>
      <c r="J44" s="105"/>
      <c r="K44" s="96">
        <v>194</v>
      </c>
      <c r="L44" s="97"/>
      <c r="M44" s="97"/>
      <c r="N44" s="97"/>
      <c r="O44" s="98"/>
      <c r="P44" s="106">
        <v>10150000</v>
      </c>
      <c r="Q44" s="106"/>
      <c r="R44" s="106"/>
      <c r="S44" s="106"/>
      <c r="T44" s="92"/>
      <c r="U44" s="95"/>
      <c r="V44" s="95"/>
      <c r="W44" s="93"/>
      <c r="X44" s="102">
        <v>0</v>
      </c>
      <c r="Y44" s="102"/>
      <c r="Z44" s="102"/>
      <c r="AA44" s="102"/>
      <c r="AB44" s="102"/>
      <c r="AC44" s="102"/>
      <c r="AD44" s="106">
        <v>0</v>
      </c>
      <c r="AE44" s="106"/>
      <c r="AF44" s="106"/>
      <c r="AG44" s="106"/>
      <c r="AH44" s="47"/>
      <c r="AI44" s="106">
        <v>0</v>
      </c>
      <c r="AJ44" s="106"/>
      <c r="AK44" s="106"/>
      <c r="AL44" s="106"/>
      <c r="AM44" s="47"/>
      <c r="AN44" s="107" t="s">
        <v>97</v>
      </c>
      <c r="AO44" s="107"/>
      <c r="AP44" s="107"/>
    </row>
    <row r="45" spans="2:42" ht="13.35" customHeight="1">
      <c r="B45" s="105" t="s">
        <v>144</v>
      </c>
      <c r="C45" s="105"/>
      <c r="D45" s="105"/>
      <c r="E45" s="105"/>
      <c r="F45" s="105"/>
      <c r="G45" s="105"/>
      <c r="H45" s="105"/>
      <c r="I45" s="105"/>
      <c r="J45" s="105"/>
      <c r="K45" s="96">
        <v>195</v>
      </c>
      <c r="L45" s="97"/>
      <c r="M45" s="97"/>
      <c r="N45" s="97"/>
      <c r="O45" s="98"/>
      <c r="P45" s="106">
        <v>10150000</v>
      </c>
      <c r="Q45" s="106"/>
      <c r="R45" s="106"/>
      <c r="S45" s="106"/>
      <c r="T45" s="92"/>
      <c r="U45" s="95"/>
      <c r="V45" s="95"/>
      <c r="W45" s="93"/>
      <c r="X45" s="102">
        <v>0</v>
      </c>
      <c r="Y45" s="102"/>
      <c r="Z45" s="102"/>
      <c r="AA45" s="102"/>
      <c r="AB45" s="102"/>
      <c r="AC45" s="102"/>
      <c r="AD45" s="106">
        <v>0</v>
      </c>
      <c r="AE45" s="106"/>
      <c r="AF45" s="106"/>
      <c r="AG45" s="106"/>
      <c r="AH45" s="47"/>
      <c r="AI45" s="106">
        <v>0</v>
      </c>
      <c r="AJ45" s="106"/>
      <c r="AK45" s="106"/>
      <c r="AL45" s="106"/>
      <c r="AM45" s="47"/>
      <c r="AN45" s="107" t="s">
        <v>97</v>
      </c>
      <c r="AO45" s="107"/>
      <c r="AP45" s="107"/>
    </row>
    <row r="46" spans="2:42" ht="13.35" customHeight="1">
      <c r="B46" s="105" t="s">
        <v>145</v>
      </c>
      <c r="C46" s="105"/>
      <c r="D46" s="105"/>
      <c r="E46" s="105"/>
      <c r="F46" s="105"/>
      <c r="G46" s="105"/>
      <c r="H46" s="105"/>
      <c r="I46" s="105"/>
      <c r="J46" s="105"/>
      <c r="K46" s="96">
        <v>196</v>
      </c>
      <c r="L46" s="97"/>
      <c r="M46" s="97"/>
      <c r="N46" s="97"/>
      <c r="O46" s="98"/>
      <c r="P46" s="106">
        <v>363782975</v>
      </c>
      <c r="Q46" s="106"/>
      <c r="R46" s="106"/>
      <c r="S46" s="106"/>
      <c r="T46" s="92"/>
      <c r="U46" s="95"/>
      <c r="V46" s="95"/>
      <c r="W46" s="93"/>
      <c r="X46" s="102">
        <v>0</v>
      </c>
      <c r="Y46" s="102"/>
      <c r="Z46" s="102"/>
      <c r="AA46" s="102"/>
      <c r="AB46" s="102"/>
      <c r="AC46" s="102"/>
      <c r="AD46" s="106">
        <v>0</v>
      </c>
      <c r="AE46" s="106"/>
      <c r="AF46" s="106"/>
      <c r="AG46" s="106"/>
      <c r="AH46" s="47"/>
      <c r="AI46" s="106">
        <v>0</v>
      </c>
      <c r="AJ46" s="106"/>
      <c r="AK46" s="106"/>
      <c r="AL46" s="106"/>
      <c r="AM46" s="47"/>
      <c r="AN46" s="107" t="s">
        <v>97</v>
      </c>
      <c r="AO46" s="107"/>
      <c r="AP46" s="107"/>
    </row>
    <row r="47" spans="2:42" ht="13.35" customHeight="1">
      <c r="B47" s="105" t="s">
        <v>146</v>
      </c>
      <c r="C47" s="105"/>
      <c r="D47" s="105"/>
      <c r="E47" s="105"/>
      <c r="F47" s="105"/>
      <c r="G47" s="105"/>
      <c r="H47" s="105"/>
      <c r="I47" s="105"/>
      <c r="J47" s="105"/>
      <c r="K47" s="96">
        <v>197</v>
      </c>
      <c r="L47" s="97"/>
      <c r="M47" s="97"/>
      <c r="N47" s="97"/>
      <c r="O47" s="98"/>
      <c r="P47" s="106">
        <v>20600000</v>
      </c>
      <c r="Q47" s="106"/>
      <c r="R47" s="106"/>
      <c r="S47" s="106"/>
      <c r="T47" s="92"/>
      <c r="U47" s="95"/>
      <c r="V47" s="95"/>
      <c r="W47" s="93"/>
      <c r="X47" s="102">
        <v>0</v>
      </c>
      <c r="Y47" s="102"/>
      <c r="Z47" s="102"/>
      <c r="AA47" s="102"/>
      <c r="AB47" s="102"/>
      <c r="AC47" s="102"/>
      <c r="AD47" s="106">
        <v>0</v>
      </c>
      <c r="AE47" s="106"/>
      <c r="AF47" s="106"/>
      <c r="AG47" s="106"/>
      <c r="AH47" s="47"/>
      <c r="AI47" s="106">
        <v>0</v>
      </c>
      <c r="AJ47" s="106"/>
      <c r="AK47" s="106"/>
      <c r="AL47" s="106"/>
      <c r="AM47" s="47"/>
      <c r="AN47" s="107" t="s">
        <v>97</v>
      </c>
      <c r="AO47" s="107"/>
      <c r="AP47" s="107"/>
    </row>
    <row r="48" spans="2:42" ht="13.35" customHeight="1">
      <c r="B48" s="105" t="s">
        <v>147</v>
      </c>
      <c r="C48" s="105"/>
      <c r="D48" s="105"/>
      <c r="E48" s="105"/>
      <c r="F48" s="105"/>
      <c r="G48" s="105"/>
      <c r="H48" s="105"/>
      <c r="I48" s="105"/>
      <c r="J48" s="105"/>
      <c r="K48" s="96">
        <v>198</v>
      </c>
      <c r="L48" s="97"/>
      <c r="M48" s="97"/>
      <c r="N48" s="97"/>
      <c r="O48" s="98"/>
      <c r="P48" s="106">
        <v>75900000</v>
      </c>
      <c r="Q48" s="106"/>
      <c r="R48" s="106"/>
      <c r="S48" s="106"/>
      <c r="T48" s="92"/>
      <c r="U48" s="95"/>
      <c r="V48" s="95"/>
      <c r="W48" s="93"/>
      <c r="X48" s="102">
        <v>0</v>
      </c>
      <c r="Y48" s="102"/>
      <c r="Z48" s="102"/>
      <c r="AA48" s="102"/>
      <c r="AB48" s="102"/>
      <c r="AC48" s="102"/>
      <c r="AD48" s="106">
        <v>0</v>
      </c>
      <c r="AE48" s="106"/>
      <c r="AF48" s="106"/>
      <c r="AG48" s="106"/>
      <c r="AH48" s="47"/>
      <c r="AI48" s="106">
        <v>0</v>
      </c>
      <c r="AJ48" s="106"/>
      <c r="AK48" s="106"/>
      <c r="AL48" s="106"/>
      <c r="AM48" s="47"/>
      <c r="AN48" s="107" t="s">
        <v>97</v>
      </c>
      <c r="AO48" s="107"/>
      <c r="AP48" s="107"/>
    </row>
    <row r="49" spans="2:42" ht="13.35" customHeight="1">
      <c r="B49" s="105" t="s">
        <v>143</v>
      </c>
      <c r="C49" s="105"/>
      <c r="D49" s="105"/>
      <c r="E49" s="105"/>
      <c r="F49" s="105"/>
      <c r="G49" s="105"/>
      <c r="H49" s="105"/>
      <c r="I49" s="105"/>
      <c r="J49" s="105"/>
      <c r="K49" s="96">
        <v>199</v>
      </c>
      <c r="L49" s="97"/>
      <c r="M49" s="97"/>
      <c r="N49" s="97"/>
      <c r="O49" s="98"/>
      <c r="P49" s="106">
        <v>0</v>
      </c>
      <c r="Q49" s="106"/>
      <c r="R49" s="106"/>
      <c r="S49" s="106"/>
      <c r="T49" s="92"/>
      <c r="U49" s="95"/>
      <c r="V49" s="95"/>
      <c r="W49" s="93"/>
      <c r="X49" s="102">
        <v>0</v>
      </c>
      <c r="Y49" s="102"/>
      <c r="Z49" s="102"/>
      <c r="AA49" s="102"/>
      <c r="AB49" s="102"/>
      <c r="AC49" s="102"/>
      <c r="AD49" s="106">
        <v>0</v>
      </c>
      <c r="AE49" s="106"/>
      <c r="AF49" s="106"/>
      <c r="AG49" s="106"/>
      <c r="AH49" s="47"/>
      <c r="AI49" s="106">
        <v>0</v>
      </c>
      <c r="AJ49" s="106"/>
      <c r="AK49" s="106"/>
      <c r="AL49" s="106"/>
      <c r="AM49" s="47"/>
      <c r="AN49" s="107"/>
      <c r="AO49" s="107"/>
      <c r="AP49" s="107"/>
    </row>
    <row r="50" spans="2:42" ht="13.35" customHeight="1">
      <c r="B50" s="109" t="s">
        <v>148</v>
      </c>
      <c r="C50" s="109"/>
      <c r="D50" s="109"/>
      <c r="E50" s="109"/>
      <c r="F50" s="109"/>
      <c r="G50" s="109"/>
      <c r="H50" s="109"/>
      <c r="I50" s="109"/>
      <c r="J50" s="109"/>
      <c r="K50" s="94"/>
      <c r="L50" s="94"/>
      <c r="M50" s="94"/>
      <c r="N50" s="94"/>
      <c r="O50" s="94"/>
      <c r="P50" s="89">
        <v>731798560</v>
      </c>
      <c r="Q50" s="89"/>
      <c r="R50" s="89"/>
      <c r="S50" s="89"/>
      <c r="T50" s="94"/>
      <c r="U50" s="94"/>
      <c r="V50" s="94"/>
      <c r="W50" s="94"/>
      <c r="X50" s="101">
        <v>0</v>
      </c>
      <c r="Y50" s="101"/>
      <c r="Z50" s="101"/>
      <c r="AA50" s="101"/>
      <c r="AB50" s="101"/>
      <c r="AC50" s="101"/>
      <c r="AD50" s="101"/>
      <c r="AE50" s="101"/>
      <c r="AF50" s="101"/>
      <c r="AG50" s="60"/>
      <c r="AH50" s="47"/>
      <c r="AI50" s="89">
        <v>0</v>
      </c>
      <c r="AJ50" s="89"/>
      <c r="AK50" s="89"/>
      <c r="AL50" s="89"/>
      <c r="AM50" s="47"/>
      <c r="AN50" s="104" t="s">
        <v>97</v>
      </c>
      <c r="AO50" s="104"/>
      <c r="AP50" s="104"/>
    </row>
    <row r="51" spans="2:42" ht="13.35" customHeight="1">
      <c r="B51" s="109" t="s">
        <v>149</v>
      </c>
      <c r="C51" s="109"/>
      <c r="D51" s="109"/>
      <c r="E51" s="109"/>
      <c r="F51" s="109"/>
      <c r="G51" s="109"/>
      <c r="H51" s="109"/>
      <c r="I51" s="109"/>
      <c r="J51" s="109"/>
      <c r="K51" s="94"/>
      <c r="L51" s="94"/>
      <c r="M51" s="94"/>
      <c r="N51" s="94"/>
      <c r="O51" s="94"/>
      <c r="P51" s="89">
        <v>3841892848</v>
      </c>
      <c r="Q51" s="89"/>
      <c r="R51" s="89"/>
      <c r="S51" s="89"/>
      <c r="T51" s="94"/>
      <c r="U51" s="94"/>
      <c r="V51" s="94"/>
      <c r="W51" s="94"/>
      <c r="X51" s="101">
        <v>-83010472</v>
      </c>
      <c r="Y51" s="101"/>
      <c r="Z51" s="101"/>
      <c r="AA51" s="101"/>
      <c r="AB51" s="101"/>
      <c r="AC51" s="101"/>
      <c r="AD51" s="101">
        <v>368763526</v>
      </c>
      <c r="AE51" s="101"/>
      <c r="AF51" s="101"/>
      <c r="AG51" s="60"/>
      <c r="AH51" s="47"/>
      <c r="AI51" s="89">
        <v>285753054</v>
      </c>
      <c r="AJ51" s="89"/>
      <c r="AK51" s="89"/>
      <c r="AL51" s="89"/>
      <c r="AM51" s="47"/>
      <c r="AN51" s="104" t="s">
        <v>150</v>
      </c>
      <c r="AO51" s="104"/>
      <c r="AP51" s="104"/>
    </row>
    <row r="52" spans="2:42" ht="13.35" customHeight="1">
      <c r="B52" s="110" t="s">
        <v>151</v>
      </c>
      <c r="C52" s="110"/>
      <c r="D52" s="110"/>
      <c r="E52" s="110"/>
      <c r="F52" s="110"/>
      <c r="G52" s="110"/>
      <c r="H52" s="110"/>
      <c r="I52" s="110"/>
      <c r="J52" s="110"/>
      <c r="K52" s="94"/>
      <c r="L52" s="94"/>
      <c r="M52" s="94"/>
      <c r="N52" s="94"/>
      <c r="O52" s="94"/>
      <c r="P52" s="89">
        <v>3841892848</v>
      </c>
      <c r="Q52" s="89"/>
      <c r="R52" s="89"/>
      <c r="S52" s="89"/>
      <c r="T52" s="94"/>
      <c r="U52" s="94"/>
      <c r="V52" s="94"/>
      <c r="W52" s="94"/>
      <c r="X52" s="101">
        <v>-83010472</v>
      </c>
      <c r="Y52" s="101"/>
      <c r="Z52" s="101"/>
      <c r="AA52" s="101"/>
      <c r="AB52" s="101"/>
      <c r="AC52" s="101"/>
      <c r="AD52" s="101">
        <v>368763526</v>
      </c>
      <c r="AE52" s="101"/>
      <c r="AF52" s="101"/>
      <c r="AG52" s="60"/>
      <c r="AH52" s="47"/>
      <c r="AI52" s="89">
        <v>285753054</v>
      </c>
      <c r="AJ52" s="89"/>
      <c r="AK52" s="89"/>
      <c r="AL52" s="89"/>
      <c r="AM52" s="47"/>
      <c r="AN52" s="104" t="s">
        <v>150</v>
      </c>
      <c r="AO52" s="104"/>
      <c r="AP52" s="104"/>
    </row>
    <row r="53" spans="2:42" ht="12" customHeight="1">
      <c r="B53" s="61" t="s">
        <v>152</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row>
    <row r="54" spans="2:42" ht="4.7" customHeight="1">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row>
    <row r="55" spans="2:42" ht="12.6" customHeight="1">
      <c r="B55" s="109" t="s">
        <v>153</v>
      </c>
      <c r="C55" s="109"/>
      <c r="D55" s="109"/>
      <c r="E55" s="109"/>
      <c r="F55" s="109"/>
      <c r="G55" s="109"/>
      <c r="H55" s="109"/>
      <c r="I55" s="109"/>
      <c r="J55" s="109"/>
      <c r="K55" s="94"/>
      <c r="L55" s="94"/>
      <c r="M55" s="94"/>
      <c r="N55" s="94"/>
      <c r="O55" s="94"/>
      <c r="P55" s="89">
        <v>3841892848</v>
      </c>
      <c r="Q55" s="89"/>
      <c r="R55" s="89"/>
      <c r="S55" s="89"/>
      <c r="T55" s="94"/>
      <c r="U55" s="94"/>
      <c r="V55" s="94"/>
      <c r="W55" s="94"/>
      <c r="X55" s="101">
        <v>-83010472</v>
      </c>
      <c r="Y55" s="101"/>
      <c r="Z55" s="101"/>
      <c r="AA55" s="101"/>
      <c r="AB55" s="101"/>
      <c r="AC55" s="101"/>
      <c r="AD55" s="89">
        <v>368763526</v>
      </c>
      <c r="AE55" s="89"/>
      <c r="AF55" s="89"/>
      <c r="AG55" s="60"/>
      <c r="AH55" s="47"/>
      <c r="AI55" s="89">
        <v>285753054</v>
      </c>
      <c r="AJ55" s="89"/>
      <c r="AK55" s="89"/>
      <c r="AL55" s="89"/>
      <c r="AM55" s="47"/>
      <c r="AN55" s="104" t="s">
        <v>150</v>
      </c>
      <c r="AO55" s="104"/>
      <c r="AP55" s="104"/>
    </row>
    <row r="56" spans="2:42" ht="16.5" customHeight="1">
      <c r="B56" s="103" t="s">
        <v>154</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47"/>
    </row>
    <row r="57" spans="2:42" ht="20.25" customHeight="1" thickBot="1">
      <c r="B57" s="88"/>
      <c r="C57" s="88"/>
      <c r="D57" s="88"/>
      <c r="E57" s="88"/>
      <c r="F57" s="88"/>
      <c r="G57" s="88"/>
      <c r="H57" s="88"/>
      <c r="I57" s="88"/>
      <c r="J57" s="88"/>
      <c r="K57" s="88"/>
      <c r="L57" s="88"/>
      <c r="M57" s="88"/>
      <c r="P57" s="88"/>
      <c r="Q57" s="88"/>
      <c r="R57" s="88"/>
      <c r="S57" s="88"/>
      <c r="T57" s="88"/>
      <c r="U57" s="88"/>
      <c r="V57" s="88"/>
      <c r="W57" s="88"/>
      <c r="X57" s="88"/>
      <c r="Y57" s="88"/>
      <c r="Z57" s="88"/>
      <c r="AA57" s="88"/>
      <c r="AB57" s="88"/>
      <c r="AC57" s="88"/>
      <c r="AE57" s="88"/>
      <c r="AF57" s="88"/>
      <c r="AG57" s="88"/>
      <c r="AH57" s="88"/>
      <c r="AI57" s="88"/>
      <c r="AJ57" s="88"/>
      <c r="AK57" s="88"/>
      <c r="AL57" s="88"/>
      <c r="AM57" s="88"/>
      <c r="AN57" s="88"/>
      <c r="AO57" s="88"/>
      <c r="AP57" s="88"/>
    </row>
    <row r="58" spans="2:42" ht="17.25" customHeight="1" thickTop="1">
      <c r="B58" s="90" t="s">
        <v>66</v>
      </c>
      <c r="C58" s="90"/>
      <c r="D58" s="90"/>
      <c r="E58" s="90"/>
      <c r="F58" s="90"/>
      <c r="G58" s="90"/>
      <c r="H58" s="90"/>
      <c r="I58" s="59"/>
      <c r="J58" s="59"/>
      <c r="K58" s="59"/>
      <c r="L58" s="59"/>
      <c r="M58" s="59"/>
      <c r="N58" s="59"/>
      <c r="O58" s="90" t="s">
        <v>67</v>
      </c>
      <c r="P58" s="90"/>
      <c r="Q58" s="90"/>
      <c r="R58" s="90"/>
      <c r="S58" s="90"/>
      <c r="T58" s="90"/>
      <c r="U58" s="90"/>
      <c r="V58" s="90"/>
      <c r="W58" s="90"/>
      <c r="X58" s="90"/>
      <c r="Y58" s="90"/>
      <c r="Z58" s="90"/>
      <c r="AA58" s="62"/>
      <c r="AB58" s="62"/>
      <c r="AC58" s="62"/>
      <c r="AD58" s="62"/>
      <c r="AE58" s="91" t="s">
        <v>342</v>
      </c>
      <c r="AF58" s="91"/>
      <c r="AG58" s="91"/>
      <c r="AH58" s="91"/>
      <c r="AI58" s="91"/>
      <c r="AJ58" s="91"/>
      <c r="AK58" s="91"/>
      <c r="AL58" s="91"/>
      <c r="AM58" s="91"/>
      <c r="AN58" s="91"/>
      <c r="AO58" s="91"/>
      <c r="AP58" s="91"/>
    </row>
    <row r="59" spans="2:42" ht="15.75" customHeight="1">
      <c r="B59" s="99" t="s">
        <v>343</v>
      </c>
      <c r="C59" s="99"/>
      <c r="D59" s="99"/>
      <c r="E59" s="99"/>
      <c r="F59" s="99"/>
      <c r="G59" s="99"/>
      <c r="H59" s="99"/>
      <c r="I59" s="99"/>
      <c r="J59" s="99"/>
      <c r="K59" s="99"/>
      <c r="O59" s="99" t="s">
        <v>64</v>
      </c>
      <c r="P59" s="99"/>
      <c r="Q59" s="99"/>
      <c r="R59" s="99"/>
      <c r="S59" s="99"/>
      <c r="T59" s="99"/>
      <c r="U59" s="99"/>
      <c r="V59" s="99"/>
      <c r="W59" s="99"/>
      <c r="X59" s="99"/>
      <c r="Y59" s="99"/>
      <c r="Z59" s="99"/>
      <c r="AA59" s="63"/>
      <c r="AB59" s="63"/>
      <c r="AC59" s="63"/>
      <c r="AD59" s="63"/>
      <c r="AE59" s="100" t="s">
        <v>65</v>
      </c>
      <c r="AF59" s="100"/>
      <c r="AG59" s="100"/>
      <c r="AH59" s="100"/>
      <c r="AI59" s="100"/>
      <c r="AJ59" s="100"/>
      <c r="AK59" s="100"/>
      <c r="AL59" s="100"/>
      <c r="AM59" s="100"/>
      <c r="AN59" s="100"/>
      <c r="AO59" s="100"/>
    </row>
    <row r="60" spans="2:42" ht="10.35" customHeight="1">
      <c r="F60" s="108"/>
      <c r="G60" s="108"/>
      <c r="H60" s="108"/>
      <c r="I60" s="108"/>
      <c r="J60" s="108"/>
      <c r="K60" s="108"/>
      <c r="L60" s="108"/>
      <c r="M60" s="108"/>
      <c r="N60" s="108"/>
      <c r="O60" s="108"/>
      <c r="P60" s="108"/>
      <c r="Q60" s="108"/>
      <c r="AA60" s="62"/>
      <c r="AB60" s="62"/>
      <c r="AC60" s="62"/>
      <c r="AD60" s="62"/>
      <c r="AE60" s="62"/>
      <c r="AF60" s="62"/>
      <c r="AG60" s="62"/>
      <c r="AH60" s="62"/>
      <c r="AI60" s="62"/>
      <c r="AJ60" s="62"/>
      <c r="AK60" s="62"/>
    </row>
  </sheetData>
  <mergeCells count="408">
    <mergeCell ref="AI4:AJ5"/>
    <mergeCell ref="AN4:AP5"/>
    <mergeCell ref="B6:J6"/>
    <mergeCell ref="K6:O6"/>
    <mergeCell ref="P6:S6"/>
    <mergeCell ref="T6:W6"/>
    <mergeCell ref="X6:AC6"/>
    <mergeCell ref="AD6:AF6"/>
    <mergeCell ref="AI6:AJ6"/>
    <mergeCell ref="AN6:AP6"/>
    <mergeCell ref="K4:O5"/>
    <mergeCell ref="P4:S5"/>
    <mergeCell ref="T4:W5"/>
    <mergeCell ref="X4:AC5"/>
    <mergeCell ref="AD4:AF5"/>
    <mergeCell ref="AI7:AL7"/>
    <mergeCell ref="AN7:AP7"/>
    <mergeCell ref="B8:J8"/>
    <mergeCell ref="K8:O8"/>
    <mergeCell ref="P8:S8"/>
    <mergeCell ref="T8:W8"/>
    <mergeCell ref="X8:AC8"/>
    <mergeCell ref="AD8:AG8"/>
    <mergeCell ref="AI8:AL8"/>
    <mergeCell ref="AN8:AP8"/>
    <mergeCell ref="B7:J7"/>
    <mergeCell ref="K7:O7"/>
    <mergeCell ref="P7:S7"/>
    <mergeCell ref="T7:W7"/>
    <mergeCell ref="X7:AC7"/>
    <mergeCell ref="AD7:AG7"/>
    <mergeCell ref="AI9:AL9"/>
    <mergeCell ref="AN9:AP9"/>
    <mergeCell ref="B10:J10"/>
    <mergeCell ref="K10:O10"/>
    <mergeCell ref="P10:S10"/>
    <mergeCell ref="T10:W10"/>
    <mergeCell ref="X10:AC10"/>
    <mergeCell ref="AD10:AG10"/>
    <mergeCell ref="AI10:AL10"/>
    <mergeCell ref="AN10:AP10"/>
    <mergeCell ref="B9:J9"/>
    <mergeCell ref="K9:O9"/>
    <mergeCell ref="P9:S9"/>
    <mergeCell ref="T9:W9"/>
    <mergeCell ref="X9:AC9"/>
    <mergeCell ref="AD9:AG9"/>
    <mergeCell ref="AI11:AL11"/>
    <mergeCell ref="AN11:AP11"/>
    <mergeCell ref="B12:J12"/>
    <mergeCell ref="K12:O12"/>
    <mergeCell ref="P12:S12"/>
    <mergeCell ref="T12:W12"/>
    <mergeCell ref="X12:AC12"/>
    <mergeCell ref="AD12:AG12"/>
    <mergeCell ref="AI12:AL12"/>
    <mergeCell ref="AN12:AP12"/>
    <mergeCell ref="B11:J11"/>
    <mergeCell ref="K11:O11"/>
    <mergeCell ref="P11:S11"/>
    <mergeCell ref="T11:W11"/>
    <mergeCell ref="X11:AC11"/>
    <mergeCell ref="AD11:AG11"/>
    <mergeCell ref="AI13:AL13"/>
    <mergeCell ref="AN13:AP13"/>
    <mergeCell ref="B14:J14"/>
    <mergeCell ref="K14:O14"/>
    <mergeCell ref="P14:S14"/>
    <mergeCell ref="T14:W14"/>
    <mergeCell ref="X14:AC14"/>
    <mergeCell ref="AD14:AG14"/>
    <mergeCell ref="AI14:AL14"/>
    <mergeCell ref="AN14:AP14"/>
    <mergeCell ref="B13:J13"/>
    <mergeCell ref="K13:O13"/>
    <mergeCell ref="P13:S13"/>
    <mergeCell ref="T13:W13"/>
    <mergeCell ref="X13:AC13"/>
    <mergeCell ref="AD13:AG13"/>
    <mergeCell ref="AI15:AL15"/>
    <mergeCell ref="AN15:AP15"/>
    <mergeCell ref="B16:J16"/>
    <mergeCell ref="P16:S16"/>
    <mergeCell ref="T16:W16"/>
    <mergeCell ref="X16:AC16"/>
    <mergeCell ref="AD16:AG16"/>
    <mergeCell ref="AI16:AL16"/>
    <mergeCell ref="AN16:AP16"/>
    <mergeCell ref="B15:J15"/>
    <mergeCell ref="P15:S15"/>
    <mergeCell ref="T15:W15"/>
    <mergeCell ref="X15:AC15"/>
    <mergeCell ref="AD15:AG15"/>
    <mergeCell ref="K15:O15"/>
    <mergeCell ref="K16:O16"/>
    <mergeCell ref="AI17:AL17"/>
    <mergeCell ref="AN17:AP17"/>
    <mergeCell ref="B18:J18"/>
    <mergeCell ref="P18:S18"/>
    <mergeCell ref="T18:W18"/>
    <mergeCell ref="X18:AC18"/>
    <mergeCell ref="AD18:AG18"/>
    <mergeCell ref="AI18:AL18"/>
    <mergeCell ref="AN18:AP18"/>
    <mergeCell ref="B17:J17"/>
    <mergeCell ref="P17:S17"/>
    <mergeCell ref="T17:W17"/>
    <mergeCell ref="X17:AC17"/>
    <mergeCell ref="AD17:AG17"/>
    <mergeCell ref="K17:O17"/>
    <mergeCell ref="K18:O18"/>
    <mergeCell ref="AI19:AL19"/>
    <mergeCell ref="AN19:AP19"/>
    <mergeCell ref="B20:J20"/>
    <mergeCell ref="P20:S20"/>
    <mergeCell ref="T20:W20"/>
    <mergeCell ref="X20:AC20"/>
    <mergeCell ref="AD20:AG20"/>
    <mergeCell ref="AI20:AL20"/>
    <mergeCell ref="AN20:AP20"/>
    <mergeCell ref="B19:J19"/>
    <mergeCell ref="P19:S19"/>
    <mergeCell ref="T19:W19"/>
    <mergeCell ref="X19:AC19"/>
    <mergeCell ref="AD19:AG19"/>
    <mergeCell ref="K19:O19"/>
    <mergeCell ref="K20:O20"/>
    <mergeCell ref="AI21:AL21"/>
    <mergeCell ref="AN21:AP21"/>
    <mergeCell ref="B22:J22"/>
    <mergeCell ref="P22:S22"/>
    <mergeCell ref="T22:W22"/>
    <mergeCell ref="X22:AC22"/>
    <mergeCell ref="AD22:AG22"/>
    <mergeCell ref="AI22:AL22"/>
    <mergeCell ref="AN22:AP22"/>
    <mergeCell ref="B21:J21"/>
    <mergeCell ref="P21:S21"/>
    <mergeCell ref="T21:W21"/>
    <mergeCell ref="X21:AC21"/>
    <mergeCell ref="AD21:AG21"/>
    <mergeCell ref="K21:O21"/>
    <mergeCell ref="K22:O22"/>
    <mergeCell ref="AI23:AL23"/>
    <mergeCell ref="AN23:AP23"/>
    <mergeCell ref="B24:J24"/>
    <mergeCell ref="P24:S24"/>
    <mergeCell ref="T24:W24"/>
    <mergeCell ref="X24:AC24"/>
    <mergeCell ref="AD24:AG24"/>
    <mergeCell ref="AI24:AL24"/>
    <mergeCell ref="AN24:AP24"/>
    <mergeCell ref="B23:J23"/>
    <mergeCell ref="P23:S23"/>
    <mergeCell ref="T23:W23"/>
    <mergeCell ref="X23:AC23"/>
    <mergeCell ref="AD23:AG23"/>
    <mergeCell ref="K23:O23"/>
    <mergeCell ref="K24:O24"/>
    <mergeCell ref="AI25:AL25"/>
    <mergeCell ref="AN25:AP25"/>
    <mergeCell ref="B26:J26"/>
    <mergeCell ref="P26:S26"/>
    <mergeCell ref="T26:W26"/>
    <mergeCell ref="X26:AC26"/>
    <mergeCell ref="AD26:AG26"/>
    <mergeCell ref="AI26:AL26"/>
    <mergeCell ref="AN26:AP26"/>
    <mergeCell ref="B25:J25"/>
    <mergeCell ref="P25:S25"/>
    <mergeCell ref="T25:W25"/>
    <mergeCell ref="X25:AC25"/>
    <mergeCell ref="AD25:AG25"/>
    <mergeCell ref="K25:O25"/>
    <mergeCell ref="K26:O26"/>
    <mergeCell ref="AI27:AL27"/>
    <mergeCell ref="AN27:AP27"/>
    <mergeCell ref="B28:J28"/>
    <mergeCell ref="P28:S28"/>
    <mergeCell ref="T28:W28"/>
    <mergeCell ref="X28:AC28"/>
    <mergeCell ref="AD28:AG28"/>
    <mergeCell ref="AI28:AL28"/>
    <mergeCell ref="AN28:AP28"/>
    <mergeCell ref="B27:J27"/>
    <mergeCell ref="P27:S27"/>
    <mergeCell ref="T27:W27"/>
    <mergeCell ref="X27:AC27"/>
    <mergeCell ref="AD27:AG27"/>
    <mergeCell ref="K27:O27"/>
    <mergeCell ref="K28:O28"/>
    <mergeCell ref="AI29:AL29"/>
    <mergeCell ref="AN29:AP29"/>
    <mergeCell ref="B30:J30"/>
    <mergeCell ref="P30:S30"/>
    <mergeCell ref="T30:W30"/>
    <mergeCell ref="X30:AC30"/>
    <mergeCell ref="AD30:AG30"/>
    <mergeCell ref="AI30:AL30"/>
    <mergeCell ref="AN30:AP30"/>
    <mergeCell ref="B29:J29"/>
    <mergeCell ref="P29:S29"/>
    <mergeCell ref="T29:W29"/>
    <mergeCell ref="X29:AC29"/>
    <mergeCell ref="AD29:AG29"/>
    <mergeCell ref="K29:O29"/>
    <mergeCell ref="K30:O30"/>
    <mergeCell ref="AN31:AP31"/>
    <mergeCell ref="P32:S32"/>
    <mergeCell ref="T32:W32"/>
    <mergeCell ref="X32:AC32"/>
    <mergeCell ref="AD32:AF32"/>
    <mergeCell ref="AI32:AL32"/>
    <mergeCell ref="AN32:AP32"/>
    <mergeCell ref="B31:J31"/>
    <mergeCell ref="P31:S31"/>
    <mergeCell ref="T31:W31"/>
    <mergeCell ref="X31:AC31"/>
    <mergeCell ref="AD31:AG31"/>
    <mergeCell ref="B33:J33"/>
    <mergeCell ref="K33:O33"/>
    <mergeCell ref="P33:S33"/>
    <mergeCell ref="X33:AC33"/>
    <mergeCell ref="AD33:AF33"/>
    <mergeCell ref="B34:J34"/>
    <mergeCell ref="P34:S34"/>
    <mergeCell ref="X34:AC34"/>
    <mergeCell ref="AI31:AL31"/>
    <mergeCell ref="B32:J32"/>
    <mergeCell ref="K32:O32"/>
    <mergeCell ref="T33:W33"/>
    <mergeCell ref="K31:O31"/>
    <mergeCell ref="AN35:AP35"/>
    <mergeCell ref="B36:J36"/>
    <mergeCell ref="P36:S36"/>
    <mergeCell ref="X36:AC36"/>
    <mergeCell ref="AD36:AG36"/>
    <mergeCell ref="AI36:AL36"/>
    <mergeCell ref="AN36:AP36"/>
    <mergeCell ref="AD34:AG34"/>
    <mergeCell ref="AI34:AL34"/>
    <mergeCell ref="AN34:AP34"/>
    <mergeCell ref="B35:J35"/>
    <mergeCell ref="P35:S35"/>
    <mergeCell ref="X35:AC35"/>
    <mergeCell ref="AD35:AG35"/>
    <mergeCell ref="AI35:AL35"/>
    <mergeCell ref="K34:O34"/>
    <mergeCell ref="K35:O35"/>
    <mergeCell ref="K36:O36"/>
    <mergeCell ref="T36:W36"/>
    <mergeCell ref="AI37:AL37"/>
    <mergeCell ref="AN37:AP37"/>
    <mergeCell ref="B38:J38"/>
    <mergeCell ref="P38:S38"/>
    <mergeCell ref="X38:AC38"/>
    <mergeCell ref="AD38:AG38"/>
    <mergeCell ref="AI38:AL38"/>
    <mergeCell ref="AN38:AP38"/>
    <mergeCell ref="B37:J37"/>
    <mergeCell ref="P37:S37"/>
    <mergeCell ref="X37:AC37"/>
    <mergeCell ref="AD37:AG37"/>
    <mergeCell ref="K37:O37"/>
    <mergeCell ref="K38:O38"/>
    <mergeCell ref="T37:W37"/>
    <mergeCell ref="T38:W38"/>
    <mergeCell ref="AI39:AL39"/>
    <mergeCell ref="AN39:AP39"/>
    <mergeCell ref="B40:J40"/>
    <mergeCell ref="P40:S40"/>
    <mergeCell ref="AD40:AG40"/>
    <mergeCell ref="AI40:AL40"/>
    <mergeCell ref="AN40:AP40"/>
    <mergeCell ref="B39:J39"/>
    <mergeCell ref="P39:S39"/>
    <mergeCell ref="X39:AC39"/>
    <mergeCell ref="AD39:AG39"/>
    <mergeCell ref="K39:O39"/>
    <mergeCell ref="T39:W39"/>
    <mergeCell ref="K40:O40"/>
    <mergeCell ref="AI41:AL41"/>
    <mergeCell ref="AN41:AP41"/>
    <mergeCell ref="B42:J42"/>
    <mergeCell ref="P42:S42"/>
    <mergeCell ref="AD42:AG42"/>
    <mergeCell ref="AI42:AL42"/>
    <mergeCell ref="AN42:AP42"/>
    <mergeCell ref="B41:J41"/>
    <mergeCell ref="P41:S41"/>
    <mergeCell ref="AD41:AG41"/>
    <mergeCell ref="K41:O41"/>
    <mergeCell ref="K42:O42"/>
    <mergeCell ref="AI43:AL43"/>
    <mergeCell ref="AN43:AP43"/>
    <mergeCell ref="B44:J44"/>
    <mergeCell ref="P44:S44"/>
    <mergeCell ref="AD44:AG44"/>
    <mergeCell ref="AI44:AL44"/>
    <mergeCell ref="AN44:AP44"/>
    <mergeCell ref="B43:J43"/>
    <mergeCell ref="P43:S43"/>
    <mergeCell ref="AD43:AG43"/>
    <mergeCell ref="K43:O43"/>
    <mergeCell ref="K44:O44"/>
    <mergeCell ref="AI45:AL45"/>
    <mergeCell ref="AN45:AP45"/>
    <mergeCell ref="B46:J46"/>
    <mergeCell ref="P46:S46"/>
    <mergeCell ref="AD46:AG46"/>
    <mergeCell ref="AI46:AL46"/>
    <mergeCell ref="AN46:AP46"/>
    <mergeCell ref="B45:J45"/>
    <mergeCell ref="P45:S45"/>
    <mergeCell ref="AD45:AG45"/>
    <mergeCell ref="X45:AC45"/>
    <mergeCell ref="X46:AC46"/>
    <mergeCell ref="K45:O45"/>
    <mergeCell ref="F60:Q60"/>
    <mergeCell ref="X40:AC40"/>
    <mergeCell ref="X41:AC41"/>
    <mergeCell ref="X42:AC42"/>
    <mergeCell ref="X43:AC43"/>
    <mergeCell ref="X44:AC44"/>
    <mergeCell ref="P55:S55"/>
    <mergeCell ref="AI55:AL55"/>
    <mergeCell ref="AN55:AP55"/>
    <mergeCell ref="X55:AC55"/>
    <mergeCell ref="K55:O55"/>
    <mergeCell ref="B55:J55"/>
    <mergeCell ref="T55:W55"/>
    <mergeCell ref="B52:J52"/>
    <mergeCell ref="P52:S52"/>
    <mergeCell ref="AI52:AL52"/>
    <mergeCell ref="AN52:AP52"/>
    <mergeCell ref="B51:J51"/>
    <mergeCell ref="P51:S51"/>
    <mergeCell ref="AI51:AL51"/>
    <mergeCell ref="AN51:AP51"/>
    <mergeCell ref="AI49:AL49"/>
    <mergeCell ref="AN49:AP49"/>
    <mergeCell ref="B50:J50"/>
    <mergeCell ref="X48:AC48"/>
    <mergeCell ref="X49:AC49"/>
    <mergeCell ref="T46:W46"/>
    <mergeCell ref="T47:W47"/>
    <mergeCell ref="T48:W48"/>
    <mergeCell ref="T49:W49"/>
    <mergeCell ref="B56:AO56"/>
    <mergeCell ref="P50:S50"/>
    <mergeCell ref="AI50:AL50"/>
    <mergeCell ref="AN50:AP50"/>
    <mergeCell ref="B49:J49"/>
    <mergeCell ref="P49:S49"/>
    <mergeCell ref="AD49:AG49"/>
    <mergeCell ref="AI47:AL47"/>
    <mergeCell ref="AN47:AP47"/>
    <mergeCell ref="B48:J48"/>
    <mergeCell ref="P48:S48"/>
    <mergeCell ref="AD48:AG48"/>
    <mergeCell ref="AI48:AL48"/>
    <mergeCell ref="AN48:AP48"/>
    <mergeCell ref="B47:J47"/>
    <mergeCell ref="P47:S47"/>
    <mergeCell ref="AD47:AG47"/>
    <mergeCell ref="X47:AC47"/>
    <mergeCell ref="B59:K59"/>
    <mergeCell ref="O59:Z59"/>
    <mergeCell ref="AE59:AO59"/>
    <mergeCell ref="O58:Z58"/>
    <mergeCell ref="AD50:AF50"/>
    <mergeCell ref="AD51:AF51"/>
    <mergeCell ref="AD52:AF52"/>
    <mergeCell ref="K50:O50"/>
    <mergeCell ref="K51:O51"/>
    <mergeCell ref="K52:O52"/>
    <mergeCell ref="C53:AP53"/>
    <mergeCell ref="B54:AP54"/>
    <mergeCell ref="T50:W50"/>
    <mergeCell ref="T51:W51"/>
    <mergeCell ref="T52:W52"/>
    <mergeCell ref="X50:AC50"/>
    <mergeCell ref="X51:AC51"/>
    <mergeCell ref="X52:AC52"/>
    <mergeCell ref="B1:AP1"/>
    <mergeCell ref="B2:AP2"/>
    <mergeCell ref="B3:AP3"/>
    <mergeCell ref="B4:J5"/>
    <mergeCell ref="B57:M57"/>
    <mergeCell ref="P57:AC57"/>
    <mergeCell ref="AE57:AP57"/>
    <mergeCell ref="AD55:AF55"/>
    <mergeCell ref="B58:H58"/>
    <mergeCell ref="AE58:AP58"/>
    <mergeCell ref="AI33:AJ33"/>
    <mergeCell ref="AN33:AP33"/>
    <mergeCell ref="T40:W40"/>
    <mergeCell ref="T41:W41"/>
    <mergeCell ref="T42:W42"/>
    <mergeCell ref="T43:W43"/>
    <mergeCell ref="T44:W44"/>
    <mergeCell ref="T45:W45"/>
    <mergeCell ref="K46:O46"/>
    <mergeCell ref="K47:O47"/>
    <mergeCell ref="K48:O48"/>
    <mergeCell ref="K49:O49"/>
    <mergeCell ref="T34:W34"/>
    <mergeCell ref="T35:W35"/>
  </mergeCells>
  <printOptions horizontalCentered="1"/>
  <pageMargins left="0.31496062992125984" right="0.31496062992125984" top="0.15748031496062992" bottom="0.15748031496062992" header="0.31496062992125984" footer="0.31496062992125984"/>
  <pageSetup scale="75" orientation="landscape" horizontalDpi="4294967292" verticalDpi="0" r:id="rId1"/>
</worksheet>
</file>

<file path=xl/worksheets/sheet7.xml><?xml version="1.0" encoding="utf-8"?>
<worksheet xmlns="http://schemas.openxmlformats.org/spreadsheetml/2006/main" xmlns:r="http://schemas.openxmlformats.org/officeDocument/2006/relationships">
  <dimension ref="A1:AG63"/>
  <sheetViews>
    <sheetView topLeftCell="F1" workbookViewId="0">
      <selection activeCell="AF5" sqref="AF5"/>
    </sheetView>
  </sheetViews>
  <sheetFormatPr baseColWidth="10" defaultColWidth="9.140625" defaultRowHeight="15"/>
  <cols>
    <col min="1" max="1" width="1" customWidth="1"/>
    <col min="2" max="2" width="4" customWidth="1"/>
    <col min="3" max="3" width="8.7109375" customWidth="1"/>
    <col min="4" max="4" width="5.5703125" customWidth="1"/>
    <col min="5" max="5" width="1.85546875" customWidth="1"/>
    <col min="6" max="6" width="2.42578125" customWidth="1"/>
    <col min="7" max="7" width="8.85546875" customWidth="1"/>
    <col min="8" max="8" width="5.42578125" customWidth="1"/>
    <col min="9" max="9" width="4" customWidth="1"/>
    <col min="10" max="10" width="10.42578125" customWidth="1"/>
    <col min="11" max="11" width="12.7109375" customWidth="1"/>
    <col min="12" max="12" width="1.85546875" hidden="1" customWidth="1"/>
    <col min="13" max="13" width="16.140625" bestFit="1" customWidth="1"/>
    <col min="14" max="14" width="2" customWidth="1"/>
    <col min="15" max="15" width="1.28515625" customWidth="1"/>
    <col min="16" max="16" width="12.5703125" customWidth="1"/>
    <col min="17" max="17" width="8.5703125" customWidth="1"/>
    <col min="18" max="18" width="2.28515625" customWidth="1"/>
    <col min="19" max="19" width="5.140625" customWidth="1"/>
    <col min="20" max="20" width="5.7109375" customWidth="1"/>
    <col min="21" max="21" width="6.7109375" customWidth="1"/>
    <col min="22" max="22" width="0.42578125" customWidth="1"/>
    <col min="23" max="23" width="10.7109375" customWidth="1"/>
    <col min="24" max="24" width="4.5703125" customWidth="1"/>
    <col min="25" max="25" width="1.85546875" customWidth="1"/>
    <col min="26" max="26" width="12.140625" customWidth="1"/>
    <col min="27" max="27" width="2.140625" customWidth="1"/>
    <col min="28" max="28" width="10.7109375" customWidth="1"/>
    <col min="29" max="29" width="2.42578125" customWidth="1"/>
    <col min="30" max="30" width="0.140625" hidden="1" customWidth="1"/>
    <col min="31" max="31" width="9.85546875" customWidth="1"/>
    <col min="32" max="32" width="14" customWidth="1"/>
    <col min="33" max="33" width="8.85546875" customWidth="1"/>
    <col min="257" max="257" width="1" customWidth="1"/>
    <col min="258" max="258" width="4" customWidth="1"/>
    <col min="259" max="259" width="8.7109375" customWidth="1"/>
    <col min="260" max="260" width="5.5703125" customWidth="1"/>
    <col min="261" max="261" width="1.85546875" customWidth="1"/>
    <col min="262" max="262" width="2.42578125" customWidth="1"/>
    <col min="263" max="263" width="8.85546875" customWidth="1"/>
    <col min="264" max="264" width="5.42578125" customWidth="1"/>
    <col min="265" max="265" width="4" customWidth="1"/>
    <col min="266" max="266" width="10.42578125" customWidth="1"/>
    <col min="267" max="267" width="12.7109375" customWidth="1"/>
    <col min="268" max="268" width="0" hidden="1" customWidth="1"/>
    <col min="269" max="269" width="16.140625" bestFit="1" customWidth="1"/>
    <col min="270" max="270" width="2" customWidth="1"/>
    <col min="271" max="271" width="1.28515625" customWidth="1"/>
    <col min="272" max="272" width="12.5703125" customWidth="1"/>
    <col min="273" max="273" width="8.5703125" customWidth="1"/>
    <col min="274" max="274" width="2.28515625" customWidth="1"/>
    <col min="275" max="275" width="5.140625" customWidth="1"/>
    <col min="276" max="276" width="5.7109375" customWidth="1"/>
    <col min="277" max="277" width="6.7109375" customWidth="1"/>
    <col min="278" max="278" width="0.42578125" customWidth="1"/>
    <col min="279" max="279" width="10.7109375" customWidth="1"/>
    <col min="280" max="280" width="4.5703125" customWidth="1"/>
    <col min="281" max="281" width="1.85546875" customWidth="1"/>
    <col min="282" max="282" width="12.140625" customWidth="1"/>
    <col min="283" max="283" width="2.140625" customWidth="1"/>
    <col min="284" max="284" width="10.7109375" customWidth="1"/>
    <col min="285" max="285" width="2.42578125" customWidth="1"/>
    <col min="286" max="286" width="0" hidden="1" customWidth="1"/>
    <col min="287" max="287" width="9.85546875" customWidth="1"/>
    <col min="288" max="288" width="14" customWidth="1"/>
    <col min="289" max="289" width="8.85546875" customWidth="1"/>
    <col min="513" max="513" width="1" customWidth="1"/>
    <col min="514" max="514" width="4" customWidth="1"/>
    <col min="515" max="515" width="8.7109375" customWidth="1"/>
    <col min="516" max="516" width="5.5703125" customWidth="1"/>
    <col min="517" max="517" width="1.85546875" customWidth="1"/>
    <col min="518" max="518" width="2.42578125" customWidth="1"/>
    <col min="519" max="519" width="8.85546875" customWidth="1"/>
    <col min="520" max="520" width="5.42578125" customWidth="1"/>
    <col min="521" max="521" width="4" customWidth="1"/>
    <col min="522" max="522" width="10.42578125" customWidth="1"/>
    <col min="523" max="523" width="12.7109375" customWidth="1"/>
    <col min="524" max="524" width="0" hidden="1" customWidth="1"/>
    <col min="525" max="525" width="16.140625" bestFit="1" customWidth="1"/>
    <col min="526" max="526" width="2" customWidth="1"/>
    <col min="527" max="527" width="1.28515625" customWidth="1"/>
    <col min="528" max="528" width="12.5703125" customWidth="1"/>
    <col min="529" max="529" width="8.5703125" customWidth="1"/>
    <col min="530" max="530" width="2.28515625" customWidth="1"/>
    <col min="531" max="531" width="5.140625" customWidth="1"/>
    <col min="532" max="532" width="5.7109375" customWidth="1"/>
    <col min="533" max="533" width="6.7109375" customWidth="1"/>
    <col min="534" max="534" width="0.42578125" customWidth="1"/>
    <col min="535" max="535" width="10.7109375" customWidth="1"/>
    <col min="536" max="536" width="4.5703125" customWidth="1"/>
    <col min="537" max="537" width="1.85546875" customWidth="1"/>
    <col min="538" max="538" width="12.140625" customWidth="1"/>
    <col min="539" max="539" width="2.140625" customWidth="1"/>
    <col min="540" max="540" width="10.7109375" customWidth="1"/>
    <col min="541" max="541" width="2.42578125" customWidth="1"/>
    <col min="542" max="542" width="0" hidden="1" customWidth="1"/>
    <col min="543" max="543" width="9.85546875" customWidth="1"/>
    <col min="544" max="544" width="14" customWidth="1"/>
    <col min="545" max="545" width="8.85546875" customWidth="1"/>
    <col min="769" max="769" width="1" customWidth="1"/>
    <col min="770" max="770" width="4" customWidth="1"/>
    <col min="771" max="771" width="8.7109375" customWidth="1"/>
    <col min="772" max="772" width="5.5703125" customWidth="1"/>
    <col min="773" max="773" width="1.85546875" customWidth="1"/>
    <col min="774" max="774" width="2.42578125" customWidth="1"/>
    <col min="775" max="775" width="8.85546875" customWidth="1"/>
    <col min="776" max="776" width="5.42578125" customWidth="1"/>
    <col min="777" max="777" width="4" customWidth="1"/>
    <col min="778" max="778" width="10.42578125" customWidth="1"/>
    <col min="779" max="779" width="12.7109375" customWidth="1"/>
    <col min="780" max="780" width="0" hidden="1" customWidth="1"/>
    <col min="781" max="781" width="16.140625" bestFit="1" customWidth="1"/>
    <col min="782" max="782" width="2" customWidth="1"/>
    <col min="783" max="783" width="1.28515625" customWidth="1"/>
    <col min="784" max="784" width="12.5703125" customWidth="1"/>
    <col min="785" max="785" width="8.5703125" customWidth="1"/>
    <col min="786" max="786" width="2.28515625" customWidth="1"/>
    <col min="787" max="787" width="5.140625" customWidth="1"/>
    <col min="788" max="788" width="5.7109375" customWidth="1"/>
    <col min="789" max="789" width="6.7109375" customWidth="1"/>
    <col min="790" max="790" width="0.42578125" customWidth="1"/>
    <col min="791" max="791" width="10.7109375" customWidth="1"/>
    <col min="792" max="792" width="4.5703125" customWidth="1"/>
    <col min="793" max="793" width="1.85546875" customWidth="1"/>
    <col min="794" max="794" width="12.140625" customWidth="1"/>
    <col min="795" max="795" width="2.140625" customWidth="1"/>
    <col min="796" max="796" width="10.7109375" customWidth="1"/>
    <col min="797" max="797" width="2.42578125" customWidth="1"/>
    <col min="798" max="798" width="0" hidden="1" customWidth="1"/>
    <col min="799" max="799" width="9.85546875" customWidth="1"/>
    <col min="800" max="800" width="14" customWidth="1"/>
    <col min="801" max="801" width="8.85546875" customWidth="1"/>
    <col min="1025" max="1025" width="1" customWidth="1"/>
    <col min="1026" max="1026" width="4" customWidth="1"/>
    <col min="1027" max="1027" width="8.7109375" customWidth="1"/>
    <col min="1028" max="1028" width="5.5703125" customWidth="1"/>
    <col min="1029" max="1029" width="1.85546875" customWidth="1"/>
    <col min="1030" max="1030" width="2.42578125" customWidth="1"/>
    <col min="1031" max="1031" width="8.85546875" customWidth="1"/>
    <col min="1032" max="1032" width="5.42578125" customWidth="1"/>
    <col min="1033" max="1033" width="4" customWidth="1"/>
    <col min="1034" max="1034" width="10.42578125" customWidth="1"/>
    <col min="1035" max="1035" width="12.7109375" customWidth="1"/>
    <col min="1036" max="1036" width="0" hidden="1" customWidth="1"/>
    <col min="1037" max="1037" width="16.140625" bestFit="1" customWidth="1"/>
    <col min="1038" max="1038" width="2" customWidth="1"/>
    <col min="1039" max="1039" width="1.28515625" customWidth="1"/>
    <col min="1040" max="1040" width="12.5703125" customWidth="1"/>
    <col min="1041" max="1041" width="8.5703125" customWidth="1"/>
    <col min="1042" max="1042" width="2.28515625" customWidth="1"/>
    <col min="1043" max="1043" width="5.140625" customWidth="1"/>
    <col min="1044" max="1044" width="5.7109375" customWidth="1"/>
    <col min="1045" max="1045" width="6.7109375" customWidth="1"/>
    <col min="1046" max="1046" width="0.42578125" customWidth="1"/>
    <col min="1047" max="1047" width="10.7109375" customWidth="1"/>
    <col min="1048" max="1048" width="4.5703125" customWidth="1"/>
    <col min="1049" max="1049" width="1.85546875" customWidth="1"/>
    <col min="1050" max="1050" width="12.140625" customWidth="1"/>
    <col min="1051" max="1051" width="2.140625" customWidth="1"/>
    <col min="1052" max="1052" width="10.7109375" customWidth="1"/>
    <col min="1053" max="1053" width="2.42578125" customWidth="1"/>
    <col min="1054" max="1054" width="0" hidden="1" customWidth="1"/>
    <col min="1055" max="1055" width="9.85546875" customWidth="1"/>
    <col min="1056" max="1056" width="14" customWidth="1"/>
    <col min="1057" max="1057" width="8.85546875" customWidth="1"/>
    <col min="1281" max="1281" width="1" customWidth="1"/>
    <col min="1282" max="1282" width="4" customWidth="1"/>
    <col min="1283" max="1283" width="8.7109375" customWidth="1"/>
    <col min="1284" max="1284" width="5.5703125" customWidth="1"/>
    <col min="1285" max="1285" width="1.85546875" customWidth="1"/>
    <col min="1286" max="1286" width="2.42578125" customWidth="1"/>
    <col min="1287" max="1287" width="8.85546875" customWidth="1"/>
    <col min="1288" max="1288" width="5.42578125" customWidth="1"/>
    <col min="1289" max="1289" width="4" customWidth="1"/>
    <col min="1290" max="1290" width="10.42578125" customWidth="1"/>
    <col min="1291" max="1291" width="12.7109375" customWidth="1"/>
    <col min="1292" max="1292" width="0" hidden="1" customWidth="1"/>
    <col min="1293" max="1293" width="16.140625" bestFit="1" customWidth="1"/>
    <col min="1294" max="1294" width="2" customWidth="1"/>
    <col min="1295" max="1295" width="1.28515625" customWidth="1"/>
    <col min="1296" max="1296" width="12.5703125" customWidth="1"/>
    <col min="1297" max="1297" width="8.5703125" customWidth="1"/>
    <col min="1298" max="1298" width="2.28515625" customWidth="1"/>
    <col min="1299" max="1299" width="5.140625" customWidth="1"/>
    <col min="1300" max="1300" width="5.7109375" customWidth="1"/>
    <col min="1301" max="1301" width="6.7109375" customWidth="1"/>
    <col min="1302" max="1302" width="0.42578125" customWidth="1"/>
    <col min="1303" max="1303" width="10.7109375" customWidth="1"/>
    <col min="1304" max="1304" width="4.5703125" customWidth="1"/>
    <col min="1305" max="1305" width="1.85546875" customWidth="1"/>
    <col min="1306" max="1306" width="12.140625" customWidth="1"/>
    <col min="1307" max="1307" width="2.140625" customWidth="1"/>
    <col min="1308" max="1308" width="10.7109375" customWidth="1"/>
    <col min="1309" max="1309" width="2.42578125" customWidth="1"/>
    <col min="1310" max="1310" width="0" hidden="1" customWidth="1"/>
    <col min="1311" max="1311" width="9.85546875" customWidth="1"/>
    <col min="1312" max="1312" width="14" customWidth="1"/>
    <col min="1313" max="1313" width="8.85546875" customWidth="1"/>
    <col min="1537" max="1537" width="1" customWidth="1"/>
    <col min="1538" max="1538" width="4" customWidth="1"/>
    <col min="1539" max="1539" width="8.7109375" customWidth="1"/>
    <col min="1540" max="1540" width="5.5703125" customWidth="1"/>
    <col min="1541" max="1541" width="1.85546875" customWidth="1"/>
    <col min="1542" max="1542" width="2.42578125" customWidth="1"/>
    <col min="1543" max="1543" width="8.85546875" customWidth="1"/>
    <col min="1544" max="1544" width="5.42578125" customWidth="1"/>
    <col min="1545" max="1545" width="4" customWidth="1"/>
    <col min="1546" max="1546" width="10.42578125" customWidth="1"/>
    <col min="1547" max="1547" width="12.7109375" customWidth="1"/>
    <col min="1548" max="1548" width="0" hidden="1" customWidth="1"/>
    <col min="1549" max="1549" width="16.140625" bestFit="1" customWidth="1"/>
    <col min="1550" max="1550" width="2" customWidth="1"/>
    <col min="1551" max="1551" width="1.28515625" customWidth="1"/>
    <col min="1552" max="1552" width="12.5703125" customWidth="1"/>
    <col min="1553" max="1553" width="8.5703125" customWidth="1"/>
    <col min="1554" max="1554" width="2.28515625" customWidth="1"/>
    <col min="1555" max="1555" width="5.140625" customWidth="1"/>
    <col min="1556" max="1556" width="5.7109375" customWidth="1"/>
    <col min="1557" max="1557" width="6.7109375" customWidth="1"/>
    <col min="1558" max="1558" width="0.42578125" customWidth="1"/>
    <col min="1559" max="1559" width="10.7109375" customWidth="1"/>
    <col min="1560" max="1560" width="4.5703125" customWidth="1"/>
    <col min="1561" max="1561" width="1.85546875" customWidth="1"/>
    <col min="1562" max="1562" width="12.140625" customWidth="1"/>
    <col min="1563" max="1563" width="2.140625" customWidth="1"/>
    <col min="1564" max="1564" width="10.7109375" customWidth="1"/>
    <col min="1565" max="1565" width="2.42578125" customWidth="1"/>
    <col min="1566" max="1566" width="0" hidden="1" customWidth="1"/>
    <col min="1567" max="1567" width="9.85546875" customWidth="1"/>
    <col min="1568" max="1568" width="14" customWidth="1"/>
    <col min="1569" max="1569" width="8.85546875" customWidth="1"/>
    <col min="1793" max="1793" width="1" customWidth="1"/>
    <col min="1794" max="1794" width="4" customWidth="1"/>
    <col min="1795" max="1795" width="8.7109375" customWidth="1"/>
    <col min="1796" max="1796" width="5.5703125" customWidth="1"/>
    <col min="1797" max="1797" width="1.85546875" customWidth="1"/>
    <col min="1798" max="1798" width="2.42578125" customWidth="1"/>
    <col min="1799" max="1799" width="8.85546875" customWidth="1"/>
    <col min="1800" max="1800" width="5.42578125" customWidth="1"/>
    <col min="1801" max="1801" width="4" customWidth="1"/>
    <col min="1802" max="1802" width="10.42578125" customWidth="1"/>
    <col min="1803" max="1803" width="12.7109375" customWidth="1"/>
    <col min="1804" max="1804" width="0" hidden="1" customWidth="1"/>
    <col min="1805" max="1805" width="16.140625" bestFit="1" customWidth="1"/>
    <col min="1806" max="1806" width="2" customWidth="1"/>
    <col min="1807" max="1807" width="1.28515625" customWidth="1"/>
    <col min="1808" max="1808" width="12.5703125" customWidth="1"/>
    <col min="1809" max="1809" width="8.5703125" customWidth="1"/>
    <col min="1810" max="1810" width="2.28515625" customWidth="1"/>
    <col min="1811" max="1811" width="5.140625" customWidth="1"/>
    <col min="1812" max="1812" width="5.7109375" customWidth="1"/>
    <col min="1813" max="1813" width="6.7109375" customWidth="1"/>
    <col min="1814" max="1814" width="0.42578125" customWidth="1"/>
    <col min="1815" max="1815" width="10.7109375" customWidth="1"/>
    <col min="1816" max="1816" width="4.5703125" customWidth="1"/>
    <col min="1817" max="1817" width="1.85546875" customWidth="1"/>
    <col min="1818" max="1818" width="12.140625" customWidth="1"/>
    <col min="1819" max="1819" width="2.140625" customWidth="1"/>
    <col min="1820" max="1820" width="10.7109375" customWidth="1"/>
    <col min="1821" max="1821" width="2.42578125" customWidth="1"/>
    <col min="1822" max="1822" width="0" hidden="1" customWidth="1"/>
    <col min="1823" max="1823" width="9.85546875" customWidth="1"/>
    <col min="1824" max="1824" width="14" customWidth="1"/>
    <col min="1825" max="1825" width="8.85546875" customWidth="1"/>
    <col min="2049" max="2049" width="1" customWidth="1"/>
    <col min="2050" max="2050" width="4" customWidth="1"/>
    <col min="2051" max="2051" width="8.7109375" customWidth="1"/>
    <col min="2052" max="2052" width="5.5703125" customWidth="1"/>
    <col min="2053" max="2053" width="1.85546875" customWidth="1"/>
    <col min="2054" max="2054" width="2.42578125" customWidth="1"/>
    <col min="2055" max="2055" width="8.85546875" customWidth="1"/>
    <col min="2056" max="2056" width="5.42578125" customWidth="1"/>
    <col min="2057" max="2057" width="4" customWidth="1"/>
    <col min="2058" max="2058" width="10.42578125" customWidth="1"/>
    <col min="2059" max="2059" width="12.7109375" customWidth="1"/>
    <col min="2060" max="2060" width="0" hidden="1" customWidth="1"/>
    <col min="2061" max="2061" width="16.140625" bestFit="1" customWidth="1"/>
    <col min="2062" max="2062" width="2" customWidth="1"/>
    <col min="2063" max="2063" width="1.28515625" customWidth="1"/>
    <col min="2064" max="2064" width="12.5703125" customWidth="1"/>
    <col min="2065" max="2065" width="8.5703125" customWidth="1"/>
    <col min="2066" max="2066" width="2.28515625" customWidth="1"/>
    <col min="2067" max="2067" width="5.140625" customWidth="1"/>
    <col min="2068" max="2068" width="5.7109375" customWidth="1"/>
    <col min="2069" max="2069" width="6.7109375" customWidth="1"/>
    <col min="2070" max="2070" width="0.42578125" customWidth="1"/>
    <col min="2071" max="2071" width="10.7109375" customWidth="1"/>
    <col min="2072" max="2072" width="4.5703125" customWidth="1"/>
    <col min="2073" max="2073" width="1.85546875" customWidth="1"/>
    <col min="2074" max="2074" width="12.140625" customWidth="1"/>
    <col min="2075" max="2075" width="2.140625" customWidth="1"/>
    <col min="2076" max="2076" width="10.7109375" customWidth="1"/>
    <col min="2077" max="2077" width="2.42578125" customWidth="1"/>
    <col min="2078" max="2078" width="0" hidden="1" customWidth="1"/>
    <col min="2079" max="2079" width="9.85546875" customWidth="1"/>
    <col min="2080" max="2080" width="14" customWidth="1"/>
    <col min="2081" max="2081" width="8.85546875" customWidth="1"/>
    <col min="2305" max="2305" width="1" customWidth="1"/>
    <col min="2306" max="2306" width="4" customWidth="1"/>
    <col min="2307" max="2307" width="8.7109375" customWidth="1"/>
    <col min="2308" max="2308" width="5.5703125" customWidth="1"/>
    <col min="2309" max="2309" width="1.85546875" customWidth="1"/>
    <col min="2310" max="2310" width="2.42578125" customWidth="1"/>
    <col min="2311" max="2311" width="8.85546875" customWidth="1"/>
    <col min="2312" max="2312" width="5.42578125" customWidth="1"/>
    <col min="2313" max="2313" width="4" customWidth="1"/>
    <col min="2314" max="2314" width="10.42578125" customWidth="1"/>
    <col min="2315" max="2315" width="12.7109375" customWidth="1"/>
    <col min="2316" max="2316" width="0" hidden="1" customWidth="1"/>
    <col min="2317" max="2317" width="16.140625" bestFit="1" customWidth="1"/>
    <col min="2318" max="2318" width="2" customWidth="1"/>
    <col min="2319" max="2319" width="1.28515625" customWidth="1"/>
    <col min="2320" max="2320" width="12.5703125" customWidth="1"/>
    <col min="2321" max="2321" width="8.5703125" customWidth="1"/>
    <col min="2322" max="2322" width="2.28515625" customWidth="1"/>
    <col min="2323" max="2323" width="5.140625" customWidth="1"/>
    <col min="2324" max="2324" width="5.7109375" customWidth="1"/>
    <col min="2325" max="2325" width="6.7109375" customWidth="1"/>
    <col min="2326" max="2326" width="0.42578125" customWidth="1"/>
    <col min="2327" max="2327" width="10.7109375" customWidth="1"/>
    <col min="2328" max="2328" width="4.5703125" customWidth="1"/>
    <col min="2329" max="2329" width="1.85546875" customWidth="1"/>
    <col min="2330" max="2330" width="12.140625" customWidth="1"/>
    <col min="2331" max="2331" width="2.140625" customWidth="1"/>
    <col min="2332" max="2332" width="10.7109375" customWidth="1"/>
    <col min="2333" max="2333" width="2.42578125" customWidth="1"/>
    <col min="2334" max="2334" width="0" hidden="1" customWidth="1"/>
    <col min="2335" max="2335" width="9.85546875" customWidth="1"/>
    <col min="2336" max="2336" width="14" customWidth="1"/>
    <col min="2337" max="2337" width="8.85546875" customWidth="1"/>
    <col min="2561" max="2561" width="1" customWidth="1"/>
    <col min="2562" max="2562" width="4" customWidth="1"/>
    <col min="2563" max="2563" width="8.7109375" customWidth="1"/>
    <col min="2564" max="2564" width="5.5703125" customWidth="1"/>
    <col min="2565" max="2565" width="1.85546875" customWidth="1"/>
    <col min="2566" max="2566" width="2.42578125" customWidth="1"/>
    <col min="2567" max="2567" width="8.85546875" customWidth="1"/>
    <col min="2568" max="2568" width="5.42578125" customWidth="1"/>
    <col min="2569" max="2569" width="4" customWidth="1"/>
    <col min="2570" max="2570" width="10.42578125" customWidth="1"/>
    <col min="2571" max="2571" width="12.7109375" customWidth="1"/>
    <col min="2572" max="2572" width="0" hidden="1" customWidth="1"/>
    <col min="2573" max="2573" width="16.140625" bestFit="1" customWidth="1"/>
    <col min="2574" max="2574" width="2" customWidth="1"/>
    <col min="2575" max="2575" width="1.28515625" customWidth="1"/>
    <col min="2576" max="2576" width="12.5703125" customWidth="1"/>
    <col min="2577" max="2577" width="8.5703125" customWidth="1"/>
    <col min="2578" max="2578" width="2.28515625" customWidth="1"/>
    <col min="2579" max="2579" width="5.140625" customWidth="1"/>
    <col min="2580" max="2580" width="5.7109375" customWidth="1"/>
    <col min="2581" max="2581" width="6.7109375" customWidth="1"/>
    <col min="2582" max="2582" width="0.42578125" customWidth="1"/>
    <col min="2583" max="2583" width="10.7109375" customWidth="1"/>
    <col min="2584" max="2584" width="4.5703125" customWidth="1"/>
    <col min="2585" max="2585" width="1.85546875" customWidth="1"/>
    <col min="2586" max="2586" width="12.140625" customWidth="1"/>
    <col min="2587" max="2587" width="2.140625" customWidth="1"/>
    <col min="2588" max="2588" width="10.7109375" customWidth="1"/>
    <col min="2589" max="2589" width="2.42578125" customWidth="1"/>
    <col min="2590" max="2590" width="0" hidden="1" customWidth="1"/>
    <col min="2591" max="2591" width="9.85546875" customWidth="1"/>
    <col min="2592" max="2592" width="14" customWidth="1"/>
    <col min="2593" max="2593" width="8.85546875" customWidth="1"/>
    <col min="2817" max="2817" width="1" customWidth="1"/>
    <col min="2818" max="2818" width="4" customWidth="1"/>
    <col min="2819" max="2819" width="8.7109375" customWidth="1"/>
    <col min="2820" max="2820" width="5.5703125" customWidth="1"/>
    <col min="2821" max="2821" width="1.85546875" customWidth="1"/>
    <col min="2822" max="2822" width="2.42578125" customWidth="1"/>
    <col min="2823" max="2823" width="8.85546875" customWidth="1"/>
    <col min="2824" max="2824" width="5.42578125" customWidth="1"/>
    <col min="2825" max="2825" width="4" customWidth="1"/>
    <col min="2826" max="2826" width="10.42578125" customWidth="1"/>
    <col min="2827" max="2827" width="12.7109375" customWidth="1"/>
    <col min="2828" max="2828" width="0" hidden="1" customWidth="1"/>
    <col min="2829" max="2829" width="16.140625" bestFit="1" customWidth="1"/>
    <col min="2830" max="2830" width="2" customWidth="1"/>
    <col min="2831" max="2831" width="1.28515625" customWidth="1"/>
    <col min="2832" max="2832" width="12.5703125" customWidth="1"/>
    <col min="2833" max="2833" width="8.5703125" customWidth="1"/>
    <col min="2834" max="2834" width="2.28515625" customWidth="1"/>
    <col min="2835" max="2835" width="5.140625" customWidth="1"/>
    <col min="2836" max="2836" width="5.7109375" customWidth="1"/>
    <col min="2837" max="2837" width="6.7109375" customWidth="1"/>
    <col min="2838" max="2838" width="0.42578125" customWidth="1"/>
    <col min="2839" max="2839" width="10.7109375" customWidth="1"/>
    <col min="2840" max="2840" width="4.5703125" customWidth="1"/>
    <col min="2841" max="2841" width="1.85546875" customWidth="1"/>
    <col min="2842" max="2842" width="12.140625" customWidth="1"/>
    <col min="2843" max="2843" width="2.140625" customWidth="1"/>
    <col min="2844" max="2844" width="10.7109375" customWidth="1"/>
    <col min="2845" max="2845" width="2.42578125" customWidth="1"/>
    <col min="2846" max="2846" width="0" hidden="1" customWidth="1"/>
    <col min="2847" max="2847" width="9.85546875" customWidth="1"/>
    <col min="2848" max="2848" width="14" customWidth="1"/>
    <col min="2849" max="2849" width="8.85546875" customWidth="1"/>
    <col min="3073" max="3073" width="1" customWidth="1"/>
    <col min="3074" max="3074" width="4" customWidth="1"/>
    <col min="3075" max="3075" width="8.7109375" customWidth="1"/>
    <col min="3076" max="3076" width="5.5703125" customWidth="1"/>
    <col min="3077" max="3077" width="1.85546875" customWidth="1"/>
    <col min="3078" max="3078" width="2.42578125" customWidth="1"/>
    <col min="3079" max="3079" width="8.85546875" customWidth="1"/>
    <col min="3080" max="3080" width="5.42578125" customWidth="1"/>
    <col min="3081" max="3081" width="4" customWidth="1"/>
    <col min="3082" max="3082" width="10.42578125" customWidth="1"/>
    <col min="3083" max="3083" width="12.7109375" customWidth="1"/>
    <col min="3084" max="3084" width="0" hidden="1" customWidth="1"/>
    <col min="3085" max="3085" width="16.140625" bestFit="1" customWidth="1"/>
    <col min="3086" max="3086" width="2" customWidth="1"/>
    <col min="3087" max="3087" width="1.28515625" customWidth="1"/>
    <col min="3088" max="3088" width="12.5703125" customWidth="1"/>
    <col min="3089" max="3089" width="8.5703125" customWidth="1"/>
    <col min="3090" max="3090" width="2.28515625" customWidth="1"/>
    <col min="3091" max="3091" width="5.140625" customWidth="1"/>
    <col min="3092" max="3092" width="5.7109375" customWidth="1"/>
    <col min="3093" max="3093" width="6.7109375" customWidth="1"/>
    <col min="3094" max="3094" width="0.42578125" customWidth="1"/>
    <col min="3095" max="3095" width="10.7109375" customWidth="1"/>
    <col min="3096" max="3096" width="4.5703125" customWidth="1"/>
    <col min="3097" max="3097" width="1.85546875" customWidth="1"/>
    <col min="3098" max="3098" width="12.140625" customWidth="1"/>
    <col min="3099" max="3099" width="2.140625" customWidth="1"/>
    <col min="3100" max="3100" width="10.7109375" customWidth="1"/>
    <col min="3101" max="3101" width="2.42578125" customWidth="1"/>
    <col min="3102" max="3102" width="0" hidden="1" customWidth="1"/>
    <col min="3103" max="3103" width="9.85546875" customWidth="1"/>
    <col min="3104" max="3104" width="14" customWidth="1"/>
    <col min="3105" max="3105" width="8.85546875" customWidth="1"/>
    <col min="3329" max="3329" width="1" customWidth="1"/>
    <col min="3330" max="3330" width="4" customWidth="1"/>
    <col min="3331" max="3331" width="8.7109375" customWidth="1"/>
    <col min="3332" max="3332" width="5.5703125" customWidth="1"/>
    <col min="3333" max="3333" width="1.85546875" customWidth="1"/>
    <col min="3334" max="3334" width="2.42578125" customWidth="1"/>
    <col min="3335" max="3335" width="8.85546875" customWidth="1"/>
    <col min="3336" max="3336" width="5.42578125" customWidth="1"/>
    <col min="3337" max="3337" width="4" customWidth="1"/>
    <col min="3338" max="3338" width="10.42578125" customWidth="1"/>
    <col min="3339" max="3339" width="12.7109375" customWidth="1"/>
    <col min="3340" max="3340" width="0" hidden="1" customWidth="1"/>
    <col min="3341" max="3341" width="16.140625" bestFit="1" customWidth="1"/>
    <col min="3342" max="3342" width="2" customWidth="1"/>
    <col min="3343" max="3343" width="1.28515625" customWidth="1"/>
    <col min="3344" max="3344" width="12.5703125" customWidth="1"/>
    <col min="3345" max="3345" width="8.5703125" customWidth="1"/>
    <col min="3346" max="3346" width="2.28515625" customWidth="1"/>
    <col min="3347" max="3347" width="5.140625" customWidth="1"/>
    <col min="3348" max="3348" width="5.7109375" customWidth="1"/>
    <col min="3349" max="3349" width="6.7109375" customWidth="1"/>
    <col min="3350" max="3350" width="0.42578125" customWidth="1"/>
    <col min="3351" max="3351" width="10.7109375" customWidth="1"/>
    <col min="3352" max="3352" width="4.5703125" customWidth="1"/>
    <col min="3353" max="3353" width="1.85546875" customWidth="1"/>
    <col min="3354" max="3354" width="12.140625" customWidth="1"/>
    <col min="3355" max="3355" width="2.140625" customWidth="1"/>
    <col min="3356" max="3356" width="10.7109375" customWidth="1"/>
    <col min="3357" max="3357" width="2.42578125" customWidth="1"/>
    <col min="3358" max="3358" width="0" hidden="1" customWidth="1"/>
    <col min="3359" max="3359" width="9.85546875" customWidth="1"/>
    <col min="3360" max="3360" width="14" customWidth="1"/>
    <col min="3361" max="3361" width="8.85546875" customWidth="1"/>
    <col min="3585" max="3585" width="1" customWidth="1"/>
    <col min="3586" max="3586" width="4" customWidth="1"/>
    <col min="3587" max="3587" width="8.7109375" customWidth="1"/>
    <col min="3588" max="3588" width="5.5703125" customWidth="1"/>
    <col min="3589" max="3589" width="1.85546875" customWidth="1"/>
    <col min="3590" max="3590" width="2.42578125" customWidth="1"/>
    <col min="3591" max="3591" width="8.85546875" customWidth="1"/>
    <col min="3592" max="3592" width="5.42578125" customWidth="1"/>
    <col min="3593" max="3593" width="4" customWidth="1"/>
    <col min="3594" max="3594" width="10.42578125" customWidth="1"/>
    <col min="3595" max="3595" width="12.7109375" customWidth="1"/>
    <col min="3596" max="3596" width="0" hidden="1" customWidth="1"/>
    <col min="3597" max="3597" width="16.140625" bestFit="1" customWidth="1"/>
    <col min="3598" max="3598" width="2" customWidth="1"/>
    <col min="3599" max="3599" width="1.28515625" customWidth="1"/>
    <col min="3600" max="3600" width="12.5703125" customWidth="1"/>
    <col min="3601" max="3601" width="8.5703125" customWidth="1"/>
    <col min="3602" max="3602" width="2.28515625" customWidth="1"/>
    <col min="3603" max="3603" width="5.140625" customWidth="1"/>
    <col min="3604" max="3604" width="5.7109375" customWidth="1"/>
    <col min="3605" max="3605" width="6.7109375" customWidth="1"/>
    <col min="3606" max="3606" width="0.42578125" customWidth="1"/>
    <col min="3607" max="3607" width="10.7109375" customWidth="1"/>
    <col min="3608" max="3608" width="4.5703125" customWidth="1"/>
    <col min="3609" max="3609" width="1.85546875" customWidth="1"/>
    <col min="3610" max="3610" width="12.140625" customWidth="1"/>
    <col min="3611" max="3611" width="2.140625" customWidth="1"/>
    <col min="3612" max="3612" width="10.7109375" customWidth="1"/>
    <col min="3613" max="3613" width="2.42578125" customWidth="1"/>
    <col min="3614" max="3614" width="0" hidden="1" customWidth="1"/>
    <col min="3615" max="3615" width="9.85546875" customWidth="1"/>
    <col min="3616" max="3616" width="14" customWidth="1"/>
    <col min="3617" max="3617" width="8.85546875" customWidth="1"/>
    <col min="3841" max="3841" width="1" customWidth="1"/>
    <col min="3842" max="3842" width="4" customWidth="1"/>
    <col min="3843" max="3843" width="8.7109375" customWidth="1"/>
    <col min="3844" max="3844" width="5.5703125" customWidth="1"/>
    <col min="3845" max="3845" width="1.85546875" customWidth="1"/>
    <col min="3846" max="3846" width="2.42578125" customWidth="1"/>
    <col min="3847" max="3847" width="8.85546875" customWidth="1"/>
    <col min="3848" max="3848" width="5.42578125" customWidth="1"/>
    <col min="3849" max="3849" width="4" customWidth="1"/>
    <col min="3850" max="3850" width="10.42578125" customWidth="1"/>
    <col min="3851" max="3851" width="12.7109375" customWidth="1"/>
    <col min="3852" max="3852" width="0" hidden="1" customWidth="1"/>
    <col min="3853" max="3853" width="16.140625" bestFit="1" customWidth="1"/>
    <col min="3854" max="3854" width="2" customWidth="1"/>
    <col min="3855" max="3855" width="1.28515625" customWidth="1"/>
    <col min="3856" max="3856" width="12.5703125" customWidth="1"/>
    <col min="3857" max="3857" width="8.5703125" customWidth="1"/>
    <col min="3858" max="3858" width="2.28515625" customWidth="1"/>
    <col min="3859" max="3859" width="5.140625" customWidth="1"/>
    <col min="3860" max="3860" width="5.7109375" customWidth="1"/>
    <col min="3861" max="3861" width="6.7109375" customWidth="1"/>
    <col min="3862" max="3862" width="0.42578125" customWidth="1"/>
    <col min="3863" max="3863" width="10.7109375" customWidth="1"/>
    <col min="3864" max="3864" width="4.5703125" customWidth="1"/>
    <col min="3865" max="3865" width="1.85546875" customWidth="1"/>
    <col min="3866" max="3866" width="12.140625" customWidth="1"/>
    <col min="3867" max="3867" width="2.140625" customWidth="1"/>
    <col min="3868" max="3868" width="10.7109375" customWidth="1"/>
    <col min="3869" max="3869" width="2.42578125" customWidth="1"/>
    <col min="3870" max="3870" width="0" hidden="1" customWidth="1"/>
    <col min="3871" max="3871" width="9.85546875" customWidth="1"/>
    <col min="3872" max="3872" width="14" customWidth="1"/>
    <col min="3873" max="3873" width="8.85546875" customWidth="1"/>
    <col min="4097" max="4097" width="1" customWidth="1"/>
    <col min="4098" max="4098" width="4" customWidth="1"/>
    <col min="4099" max="4099" width="8.7109375" customWidth="1"/>
    <col min="4100" max="4100" width="5.5703125" customWidth="1"/>
    <col min="4101" max="4101" width="1.85546875" customWidth="1"/>
    <col min="4102" max="4102" width="2.42578125" customWidth="1"/>
    <col min="4103" max="4103" width="8.85546875" customWidth="1"/>
    <col min="4104" max="4104" width="5.42578125" customWidth="1"/>
    <col min="4105" max="4105" width="4" customWidth="1"/>
    <col min="4106" max="4106" width="10.42578125" customWidth="1"/>
    <col min="4107" max="4107" width="12.7109375" customWidth="1"/>
    <col min="4108" max="4108" width="0" hidden="1" customWidth="1"/>
    <col min="4109" max="4109" width="16.140625" bestFit="1" customWidth="1"/>
    <col min="4110" max="4110" width="2" customWidth="1"/>
    <col min="4111" max="4111" width="1.28515625" customWidth="1"/>
    <col min="4112" max="4112" width="12.5703125" customWidth="1"/>
    <col min="4113" max="4113" width="8.5703125" customWidth="1"/>
    <col min="4114" max="4114" width="2.28515625" customWidth="1"/>
    <col min="4115" max="4115" width="5.140625" customWidth="1"/>
    <col min="4116" max="4116" width="5.7109375" customWidth="1"/>
    <col min="4117" max="4117" width="6.7109375" customWidth="1"/>
    <col min="4118" max="4118" width="0.42578125" customWidth="1"/>
    <col min="4119" max="4119" width="10.7109375" customWidth="1"/>
    <col min="4120" max="4120" width="4.5703125" customWidth="1"/>
    <col min="4121" max="4121" width="1.85546875" customWidth="1"/>
    <col min="4122" max="4122" width="12.140625" customWidth="1"/>
    <col min="4123" max="4123" width="2.140625" customWidth="1"/>
    <col min="4124" max="4124" width="10.7109375" customWidth="1"/>
    <col min="4125" max="4125" width="2.42578125" customWidth="1"/>
    <col min="4126" max="4126" width="0" hidden="1" customWidth="1"/>
    <col min="4127" max="4127" width="9.85546875" customWidth="1"/>
    <col min="4128" max="4128" width="14" customWidth="1"/>
    <col min="4129" max="4129" width="8.85546875" customWidth="1"/>
    <col min="4353" max="4353" width="1" customWidth="1"/>
    <col min="4354" max="4354" width="4" customWidth="1"/>
    <col min="4355" max="4355" width="8.7109375" customWidth="1"/>
    <col min="4356" max="4356" width="5.5703125" customWidth="1"/>
    <col min="4357" max="4357" width="1.85546875" customWidth="1"/>
    <col min="4358" max="4358" width="2.42578125" customWidth="1"/>
    <col min="4359" max="4359" width="8.85546875" customWidth="1"/>
    <col min="4360" max="4360" width="5.42578125" customWidth="1"/>
    <col min="4361" max="4361" width="4" customWidth="1"/>
    <col min="4362" max="4362" width="10.42578125" customWidth="1"/>
    <col min="4363" max="4363" width="12.7109375" customWidth="1"/>
    <col min="4364" max="4364" width="0" hidden="1" customWidth="1"/>
    <col min="4365" max="4365" width="16.140625" bestFit="1" customWidth="1"/>
    <col min="4366" max="4366" width="2" customWidth="1"/>
    <col min="4367" max="4367" width="1.28515625" customWidth="1"/>
    <col min="4368" max="4368" width="12.5703125" customWidth="1"/>
    <col min="4369" max="4369" width="8.5703125" customWidth="1"/>
    <col min="4370" max="4370" width="2.28515625" customWidth="1"/>
    <col min="4371" max="4371" width="5.140625" customWidth="1"/>
    <col min="4372" max="4372" width="5.7109375" customWidth="1"/>
    <col min="4373" max="4373" width="6.7109375" customWidth="1"/>
    <col min="4374" max="4374" width="0.42578125" customWidth="1"/>
    <col min="4375" max="4375" width="10.7109375" customWidth="1"/>
    <col min="4376" max="4376" width="4.5703125" customWidth="1"/>
    <col min="4377" max="4377" width="1.85546875" customWidth="1"/>
    <col min="4378" max="4378" width="12.140625" customWidth="1"/>
    <col min="4379" max="4379" width="2.140625" customWidth="1"/>
    <col min="4380" max="4380" width="10.7109375" customWidth="1"/>
    <col min="4381" max="4381" width="2.42578125" customWidth="1"/>
    <col min="4382" max="4382" width="0" hidden="1" customWidth="1"/>
    <col min="4383" max="4383" width="9.85546875" customWidth="1"/>
    <col min="4384" max="4384" width="14" customWidth="1"/>
    <col min="4385" max="4385" width="8.85546875" customWidth="1"/>
    <col min="4609" max="4609" width="1" customWidth="1"/>
    <col min="4610" max="4610" width="4" customWidth="1"/>
    <col min="4611" max="4611" width="8.7109375" customWidth="1"/>
    <col min="4612" max="4612" width="5.5703125" customWidth="1"/>
    <col min="4613" max="4613" width="1.85546875" customWidth="1"/>
    <col min="4614" max="4614" width="2.42578125" customWidth="1"/>
    <col min="4615" max="4615" width="8.85546875" customWidth="1"/>
    <col min="4616" max="4616" width="5.42578125" customWidth="1"/>
    <col min="4617" max="4617" width="4" customWidth="1"/>
    <col min="4618" max="4618" width="10.42578125" customWidth="1"/>
    <col min="4619" max="4619" width="12.7109375" customWidth="1"/>
    <col min="4620" max="4620" width="0" hidden="1" customWidth="1"/>
    <col min="4621" max="4621" width="16.140625" bestFit="1" customWidth="1"/>
    <col min="4622" max="4622" width="2" customWidth="1"/>
    <col min="4623" max="4623" width="1.28515625" customWidth="1"/>
    <col min="4624" max="4624" width="12.5703125" customWidth="1"/>
    <col min="4625" max="4625" width="8.5703125" customWidth="1"/>
    <col min="4626" max="4626" width="2.28515625" customWidth="1"/>
    <col min="4627" max="4627" width="5.140625" customWidth="1"/>
    <col min="4628" max="4628" width="5.7109375" customWidth="1"/>
    <col min="4629" max="4629" width="6.7109375" customWidth="1"/>
    <col min="4630" max="4630" width="0.42578125" customWidth="1"/>
    <col min="4631" max="4631" width="10.7109375" customWidth="1"/>
    <col min="4632" max="4632" width="4.5703125" customWidth="1"/>
    <col min="4633" max="4633" width="1.85546875" customWidth="1"/>
    <col min="4634" max="4634" width="12.140625" customWidth="1"/>
    <col min="4635" max="4635" width="2.140625" customWidth="1"/>
    <col min="4636" max="4636" width="10.7109375" customWidth="1"/>
    <col min="4637" max="4637" width="2.42578125" customWidth="1"/>
    <col min="4638" max="4638" width="0" hidden="1" customWidth="1"/>
    <col min="4639" max="4639" width="9.85546875" customWidth="1"/>
    <col min="4640" max="4640" width="14" customWidth="1"/>
    <col min="4641" max="4641" width="8.85546875" customWidth="1"/>
    <col min="4865" max="4865" width="1" customWidth="1"/>
    <col min="4866" max="4866" width="4" customWidth="1"/>
    <col min="4867" max="4867" width="8.7109375" customWidth="1"/>
    <col min="4868" max="4868" width="5.5703125" customWidth="1"/>
    <col min="4869" max="4869" width="1.85546875" customWidth="1"/>
    <col min="4870" max="4870" width="2.42578125" customWidth="1"/>
    <col min="4871" max="4871" width="8.85546875" customWidth="1"/>
    <col min="4872" max="4872" width="5.42578125" customWidth="1"/>
    <col min="4873" max="4873" width="4" customWidth="1"/>
    <col min="4874" max="4874" width="10.42578125" customWidth="1"/>
    <col min="4875" max="4875" width="12.7109375" customWidth="1"/>
    <col min="4876" max="4876" width="0" hidden="1" customWidth="1"/>
    <col min="4877" max="4877" width="16.140625" bestFit="1" customWidth="1"/>
    <col min="4878" max="4878" width="2" customWidth="1"/>
    <col min="4879" max="4879" width="1.28515625" customWidth="1"/>
    <col min="4880" max="4880" width="12.5703125" customWidth="1"/>
    <col min="4881" max="4881" width="8.5703125" customWidth="1"/>
    <col min="4882" max="4882" width="2.28515625" customWidth="1"/>
    <col min="4883" max="4883" width="5.140625" customWidth="1"/>
    <col min="4884" max="4884" width="5.7109375" customWidth="1"/>
    <col min="4885" max="4885" width="6.7109375" customWidth="1"/>
    <col min="4886" max="4886" width="0.42578125" customWidth="1"/>
    <col min="4887" max="4887" width="10.7109375" customWidth="1"/>
    <col min="4888" max="4888" width="4.5703125" customWidth="1"/>
    <col min="4889" max="4889" width="1.85546875" customWidth="1"/>
    <col min="4890" max="4890" width="12.140625" customWidth="1"/>
    <col min="4891" max="4891" width="2.140625" customWidth="1"/>
    <col min="4892" max="4892" width="10.7109375" customWidth="1"/>
    <col min="4893" max="4893" width="2.42578125" customWidth="1"/>
    <col min="4894" max="4894" width="0" hidden="1" customWidth="1"/>
    <col min="4895" max="4895" width="9.85546875" customWidth="1"/>
    <col min="4896" max="4896" width="14" customWidth="1"/>
    <col min="4897" max="4897" width="8.85546875" customWidth="1"/>
    <col min="5121" max="5121" width="1" customWidth="1"/>
    <col min="5122" max="5122" width="4" customWidth="1"/>
    <col min="5123" max="5123" width="8.7109375" customWidth="1"/>
    <col min="5124" max="5124" width="5.5703125" customWidth="1"/>
    <col min="5125" max="5125" width="1.85546875" customWidth="1"/>
    <col min="5126" max="5126" width="2.42578125" customWidth="1"/>
    <col min="5127" max="5127" width="8.85546875" customWidth="1"/>
    <col min="5128" max="5128" width="5.42578125" customWidth="1"/>
    <col min="5129" max="5129" width="4" customWidth="1"/>
    <col min="5130" max="5130" width="10.42578125" customWidth="1"/>
    <col min="5131" max="5131" width="12.7109375" customWidth="1"/>
    <col min="5132" max="5132" width="0" hidden="1" customWidth="1"/>
    <col min="5133" max="5133" width="16.140625" bestFit="1" customWidth="1"/>
    <col min="5134" max="5134" width="2" customWidth="1"/>
    <col min="5135" max="5135" width="1.28515625" customWidth="1"/>
    <col min="5136" max="5136" width="12.5703125" customWidth="1"/>
    <col min="5137" max="5137" width="8.5703125" customWidth="1"/>
    <col min="5138" max="5138" width="2.28515625" customWidth="1"/>
    <col min="5139" max="5139" width="5.140625" customWidth="1"/>
    <col min="5140" max="5140" width="5.7109375" customWidth="1"/>
    <col min="5141" max="5141" width="6.7109375" customWidth="1"/>
    <col min="5142" max="5142" width="0.42578125" customWidth="1"/>
    <col min="5143" max="5143" width="10.7109375" customWidth="1"/>
    <col min="5144" max="5144" width="4.5703125" customWidth="1"/>
    <col min="5145" max="5145" width="1.85546875" customWidth="1"/>
    <col min="5146" max="5146" width="12.140625" customWidth="1"/>
    <col min="5147" max="5147" width="2.140625" customWidth="1"/>
    <col min="5148" max="5148" width="10.7109375" customWidth="1"/>
    <col min="5149" max="5149" width="2.42578125" customWidth="1"/>
    <col min="5150" max="5150" width="0" hidden="1" customWidth="1"/>
    <col min="5151" max="5151" width="9.85546875" customWidth="1"/>
    <col min="5152" max="5152" width="14" customWidth="1"/>
    <col min="5153" max="5153" width="8.85546875" customWidth="1"/>
    <col min="5377" max="5377" width="1" customWidth="1"/>
    <col min="5378" max="5378" width="4" customWidth="1"/>
    <col min="5379" max="5379" width="8.7109375" customWidth="1"/>
    <col min="5380" max="5380" width="5.5703125" customWidth="1"/>
    <col min="5381" max="5381" width="1.85546875" customWidth="1"/>
    <col min="5382" max="5382" width="2.42578125" customWidth="1"/>
    <col min="5383" max="5383" width="8.85546875" customWidth="1"/>
    <col min="5384" max="5384" width="5.42578125" customWidth="1"/>
    <col min="5385" max="5385" width="4" customWidth="1"/>
    <col min="5386" max="5386" width="10.42578125" customWidth="1"/>
    <col min="5387" max="5387" width="12.7109375" customWidth="1"/>
    <col min="5388" max="5388" width="0" hidden="1" customWidth="1"/>
    <col min="5389" max="5389" width="16.140625" bestFit="1" customWidth="1"/>
    <col min="5390" max="5390" width="2" customWidth="1"/>
    <col min="5391" max="5391" width="1.28515625" customWidth="1"/>
    <col min="5392" max="5392" width="12.5703125" customWidth="1"/>
    <col min="5393" max="5393" width="8.5703125" customWidth="1"/>
    <col min="5394" max="5394" width="2.28515625" customWidth="1"/>
    <col min="5395" max="5395" width="5.140625" customWidth="1"/>
    <col min="5396" max="5396" width="5.7109375" customWidth="1"/>
    <col min="5397" max="5397" width="6.7109375" customWidth="1"/>
    <col min="5398" max="5398" width="0.42578125" customWidth="1"/>
    <col min="5399" max="5399" width="10.7109375" customWidth="1"/>
    <col min="5400" max="5400" width="4.5703125" customWidth="1"/>
    <col min="5401" max="5401" width="1.85546875" customWidth="1"/>
    <col min="5402" max="5402" width="12.140625" customWidth="1"/>
    <col min="5403" max="5403" width="2.140625" customWidth="1"/>
    <col min="5404" max="5404" width="10.7109375" customWidth="1"/>
    <col min="5405" max="5405" width="2.42578125" customWidth="1"/>
    <col min="5406" max="5406" width="0" hidden="1" customWidth="1"/>
    <col min="5407" max="5407" width="9.85546875" customWidth="1"/>
    <col min="5408" max="5408" width="14" customWidth="1"/>
    <col min="5409" max="5409" width="8.85546875" customWidth="1"/>
    <col min="5633" max="5633" width="1" customWidth="1"/>
    <col min="5634" max="5634" width="4" customWidth="1"/>
    <col min="5635" max="5635" width="8.7109375" customWidth="1"/>
    <col min="5636" max="5636" width="5.5703125" customWidth="1"/>
    <col min="5637" max="5637" width="1.85546875" customWidth="1"/>
    <col min="5638" max="5638" width="2.42578125" customWidth="1"/>
    <col min="5639" max="5639" width="8.85546875" customWidth="1"/>
    <col min="5640" max="5640" width="5.42578125" customWidth="1"/>
    <col min="5641" max="5641" width="4" customWidth="1"/>
    <col min="5642" max="5642" width="10.42578125" customWidth="1"/>
    <col min="5643" max="5643" width="12.7109375" customWidth="1"/>
    <col min="5644" max="5644" width="0" hidden="1" customWidth="1"/>
    <col min="5645" max="5645" width="16.140625" bestFit="1" customWidth="1"/>
    <col min="5646" max="5646" width="2" customWidth="1"/>
    <col min="5647" max="5647" width="1.28515625" customWidth="1"/>
    <col min="5648" max="5648" width="12.5703125" customWidth="1"/>
    <col min="5649" max="5649" width="8.5703125" customWidth="1"/>
    <col min="5650" max="5650" width="2.28515625" customWidth="1"/>
    <col min="5651" max="5651" width="5.140625" customWidth="1"/>
    <col min="5652" max="5652" width="5.7109375" customWidth="1"/>
    <col min="5653" max="5653" width="6.7109375" customWidth="1"/>
    <col min="5654" max="5654" width="0.42578125" customWidth="1"/>
    <col min="5655" max="5655" width="10.7109375" customWidth="1"/>
    <col min="5656" max="5656" width="4.5703125" customWidth="1"/>
    <col min="5657" max="5657" width="1.85546875" customWidth="1"/>
    <col min="5658" max="5658" width="12.140625" customWidth="1"/>
    <col min="5659" max="5659" width="2.140625" customWidth="1"/>
    <col min="5660" max="5660" width="10.7109375" customWidth="1"/>
    <col min="5661" max="5661" width="2.42578125" customWidth="1"/>
    <col min="5662" max="5662" width="0" hidden="1" customWidth="1"/>
    <col min="5663" max="5663" width="9.85546875" customWidth="1"/>
    <col min="5664" max="5664" width="14" customWidth="1"/>
    <col min="5665" max="5665" width="8.85546875" customWidth="1"/>
    <col min="5889" max="5889" width="1" customWidth="1"/>
    <col min="5890" max="5890" width="4" customWidth="1"/>
    <col min="5891" max="5891" width="8.7109375" customWidth="1"/>
    <col min="5892" max="5892" width="5.5703125" customWidth="1"/>
    <col min="5893" max="5893" width="1.85546875" customWidth="1"/>
    <col min="5894" max="5894" width="2.42578125" customWidth="1"/>
    <col min="5895" max="5895" width="8.85546875" customWidth="1"/>
    <col min="5896" max="5896" width="5.42578125" customWidth="1"/>
    <col min="5897" max="5897" width="4" customWidth="1"/>
    <col min="5898" max="5898" width="10.42578125" customWidth="1"/>
    <col min="5899" max="5899" width="12.7109375" customWidth="1"/>
    <col min="5900" max="5900" width="0" hidden="1" customWidth="1"/>
    <col min="5901" max="5901" width="16.140625" bestFit="1" customWidth="1"/>
    <col min="5902" max="5902" width="2" customWidth="1"/>
    <col min="5903" max="5903" width="1.28515625" customWidth="1"/>
    <col min="5904" max="5904" width="12.5703125" customWidth="1"/>
    <col min="5905" max="5905" width="8.5703125" customWidth="1"/>
    <col min="5906" max="5906" width="2.28515625" customWidth="1"/>
    <col min="5907" max="5907" width="5.140625" customWidth="1"/>
    <col min="5908" max="5908" width="5.7109375" customWidth="1"/>
    <col min="5909" max="5909" width="6.7109375" customWidth="1"/>
    <col min="5910" max="5910" width="0.42578125" customWidth="1"/>
    <col min="5911" max="5911" width="10.7109375" customWidth="1"/>
    <col min="5912" max="5912" width="4.5703125" customWidth="1"/>
    <col min="5913" max="5913" width="1.85546875" customWidth="1"/>
    <col min="5914" max="5914" width="12.140625" customWidth="1"/>
    <col min="5915" max="5915" width="2.140625" customWidth="1"/>
    <col min="5916" max="5916" width="10.7109375" customWidth="1"/>
    <col min="5917" max="5917" width="2.42578125" customWidth="1"/>
    <col min="5918" max="5918" width="0" hidden="1" customWidth="1"/>
    <col min="5919" max="5919" width="9.85546875" customWidth="1"/>
    <col min="5920" max="5920" width="14" customWidth="1"/>
    <col min="5921" max="5921" width="8.85546875" customWidth="1"/>
    <col min="6145" max="6145" width="1" customWidth="1"/>
    <col min="6146" max="6146" width="4" customWidth="1"/>
    <col min="6147" max="6147" width="8.7109375" customWidth="1"/>
    <col min="6148" max="6148" width="5.5703125" customWidth="1"/>
    <col min="6149" max="6149" width="1.85546875" customWidth="1"/>
    <col min="6150" max="6150" width="2.42578125" customWidth="1"/>
    <col min="6151" max="6151" width="8.85546875" customWidth="1"/>
    <col min="6152" max="6152" width="5.42578125" customWidth="1"/>
    <col min="6153" max="6153" width="4" customWidth="1"/>
    <col min="6154" max="6154" width="10.42578125" customWidth="1"/>
    <col min="6155" max="6155" width="12.7109375" customWidth="1"/>
    <col min="6156" max="6156" width="0" hidden="1" customWidth="1"/>
    <col min="6157" max="6157" width="16.140625" bestFit="1" customWidth="1"/>
    <col min="6158" max="6158" width="2" customWidth="1"/>
    <col min="6159" max="6159" width="1.28515625" customWidth="1"/>
    <col min="6160" max="6160" width="12.5703125" customWidth="1"/>
    <col min="6161" max="6161" width="8.5703125" customWidth="1"/>
    <col min="6162" max="6162" width="2.28515625" customWidth="1"/>
    <col min="6163" max="6163" width="5.140625" customWidth="1"/>
    <col min="6164" max="6164" width="5.7109375" customWidth="1"/>
    <col min="6165" max="6165" width="6.7109375" customWidth="1"/>
    <col min="6166" max="6166" width="0.42578125" customWidth="1"/>
    <col min="6167" max="6167" width="10.7109375" customWidth="1"/>
    <col min="6168" max="6168" width="4.5703125" customWidth="1"/>
    <col min="6169" max="6169" width="1.85546875" customWidth="1"/>
    <col min="6170" max="6170" width="12.140625" customWidth="1"/>
    <col min="6171" max="6171" width="2.140625" customWidth="1"/>
    <col min="6172" max="6172" width="10.7109375" customWidth="1"/>
    <col min="6173" max="6173" width="2.42578125" customWidth="1"/>
    <col min="6174" max="6174" width="0" hidden="1" customWidth="1"/>
    <col min="6175" max="6175" width="9.85546875" customWidth="1"/>
    <col min="6176" max="6176" width="14" customWidth="1"/>
    <col min="6177" max="6177" width="8.85546875" customWidth="1"/>
    <col min="6401" max="6401" width="1" customWidth="1"/>
    <col min="6402" max="6402" width="4" customWidth="1"/>
    <col min="6403" max="6403" width="8.7109375" customWidth="1"/>
    <col min="6404" max="6404" width="5.5703125" customWidth="1"/>
    <col min="6405" max="6405" width="1.85546875" customWidth="1"/>
    <col min="6406" max="6406" width="2.42578125" customWidth="1"/>
    <col min="6407" max="6407" width="8.85546875" customWidth="1"/>
    <col min="6408" max="6408" width="5.42578125" customWidth="1"/>
    <col min="6409" max="6409" width="4" customWidth="1"/>
    <col min="6410" max="6410" width="10.42578125" customWidth="1"/>
    <col min="6411" max="6411" width="12.7109375" customWidth="1"/>
    <col min="6412" max="6412" width="0" hidden="1" customWidth="1"/>
    <col min="6413" max="6413" width="16.140625" bestFit="1" customWidth="1"/>
    <col min="6414" max="6414" width="2" customWidth="1"/>
    <col min="6415" max="6415" width="1.28515625" customWidth="1"/>
    <col min="6416" max="6416" width="12.5703125" customWidth="1"/>
    <col min="6417" max="6417" width="8.5703125" customWidth="1"/>
    <col min="6418" max="6418" width="2.28515625" customWidth="1"/>
    <col min="6419" max="6419" width="5.140625" customWidth="1"/>
    <col min="6420" max="6420" width="5.7109375" customWidth="1"/>
    <col min="6421" max="6421" width="6.7109375" customWidth="1"/>
    <col min="6422" max="6422" width="0.42578125" customWidth="1"/>
    <col min="6423" max="6423" width="10.7109375" customWidth="1"/>
    <col min="6424" max="6424" width="4.5703125" customWidth="1"/>
    <col min="6425" max="6425" width="1.85546875" customWidth="1"/>
    <col min="6426" max="6426" width="12.140625" customWidth="1"/>
    <col min="6427" max="6427" width="2.140625" customWidth="1"/>
    <col min="6428" max="6428" width="10.7109375" customWidth="1"/>
    <col min="6429" max="6429" width="2.42578125" customWidth="1"/>
    <col min="6430" max="6430" width="0" hidden="1" customWidth="1"/>
    <col min="6431" max="6431" width="9.85546875" customWidth="1"/>
    <col min="6432" max="6432" width="14" customWidth="1"/>
    <col min="6433" max="6433" width="8.85546875" customWidth="1"/>
    <col min="6657" max="6657" width="1" customWidth="1"/>
    <col min="6658" max="6658" width="4" customWidth="1"/>
    <col min="6659" max="6659" width="8.7109375" customWidth="1"/>
    <col min="6660" max="6660" width="5.5703125" customWidth="1"/>
    <col min="6661" max="6661" width="1.85546875" customWidth="1"/>
    <col min="6662" max="6662" width="2.42578125" customWidth="1"/>
    <col min="6663" max="6663" width="8.85546875" customWidth="1"/>
    <col min="6664" max="6664" width="5.42578125" customWidth="1"/>
    <col min="6665" max="6665" width="4" customWidth="1"/>
    <col min="6666" max="6666" width="10.42578125" customWidth="1"/>
    <col min="6667" max="6667" width="12.7109375" customWidth="1"/>
    <col min="6668" max="6668" width="0" hidden="1" customWidth="1"/>
    <col min="6669" max="6669" width="16.140625" bestFit="1" customWidth="1"/>
    <col min="6670" max="6670" width="2" customWidth="1"/>
    <col min="6671" max="6671" width="1.28515625" customWidth="1"/>
    <col min="6672" max="6672" width="12.5703125" customWidth="1"/>
    <col min="6673" max="6673" width="8.5703125" customWidth="1"/>
    <col min="6674" max="6674" width="2.28515625" customWidth="1"/>
    <col min="6675" max="6675" width="5.140625" customWidth="1"/>
    <col min="6676" max="6676" width="5.7109375" customWidth="1"/>
    <col min="6677" max="6677" width="6.7109375" customWidth="1"/>
    <col min="6678" max="6678" width="0.42578125" customWidth="1"/>
    <col min="6679" max="6679" width="10.7109375" customWidth="1"/>
    <col min="6680" max="6680" width="4.5703125" customWidth="1"/>
    <col min="6681" max="6681" width="1.85546875" customWidth="1"/>
    <col min="6682" max="6682" width="12.140625" customWidth="1"/>
    <col min="6683" max="6683" width="2.140625" customWidth="1"/>
    <col min="6684" max="6684" width="10.7109375" customWidth="1"/>
    <col min="6685" max="6685" width="2.42578125" customWidth="1"/>
    <col min="6686" max="6686" width="0" hidden="1" customWidth="1"/>
    <col min="6687" max="6687" width="9.85546875" customWidth="1"/>
    <col min="6688" max="6688" width="14" customWidth="1"/>
    <col min="6689" max="6689" width="8.85546875" customWidth="1"/>
    <col min="6913" max="6913" width="1" customWidth="1"/>
    <col min="6914" max="6914" width="4" customWidth="1"/>
    <col min="6915" max="6915" width="8.7109375" customWidth="1"/>
    <col min="6916" max="6916" width="5.5703125" customWidth="1"/>
    <col min="6917" max="6917" width="1.85546875" customWidth="1"/>
    <col min="6918" max="6918" width="2.42578125" customWidth="1"/>
    <col min="6919" max="6919" width="8.85546875" customWidth="1"/>
    <col min="6920" max="6920" width="5.42578125" customWidth="1"/>
    <col min="6921" max="6921" width="4" customWidth="1"/>
    <col min="6922" max="6922" width="10.42578125" customWidth="1"/>
    <col min="6923" max="6923" width="12.7109375" customWidth="1"/>
    <col min="6924" max="6924" width="0" hidden="1" customWidth="1"/>
    <col min="6925" max="6925" width="16.140625" bestFit="1" customWidth="1"/>
    <col min="6926" max="6926" width="2" customWidth="1"/>
    <col min="6927" max="6927" width="1.28515625" customWidth="1"/>
    <col min="6928" max="6928" width="12.5703125" customWidth="1"/>
    <col min="6929" max="6929" width="8.5703125" customWidth="1"/>
    <col min="6930" max="6930" width="2.28515625" customWidth="1"/>
    <col min="6931" max="6931" width="5.140625" customWidth="1"/>
    <col min="6932" max="6932" width="5.7109375" customWidth="1"/>
    <col min="6933" max="6933" width="6.7109375" customWidth="1"/>
    <col min="6934" max="6934" width="0.42578125" customWidth="1"/>
    <col min="6935" max="6935" width="10.7109375" customWidth="1"/>
    <col min="6936" max="6936" width="4.5703125" customWidth="1"/>
    <col min="6937" max="6937" width="1.85546875" customWidth="1"/>
    <col min="6938" max="6938" width="12.140625" customWidth="1"/>
    <col min="6939" max="6939" width="2.140625" customWidth="1"/>
    <col min="6940" max="6940" width="10.7109375" customWidth="1"/>
    <col min="6941" max="6941" width="2.42578125" customWidth="1"/>
    <col min="6942" max="6942" width="0" hidden="1" customWidth="1"/>
    <col min="6943" max="6943" width="9.85546875" customWidth="1"/>
    <col min="6944" max="6944" width="14" customWidth="1"/>
    <col min="6945" max="6945" width="8.85546875" customWidth="1"/>
    <col min="7169" max="7169" width="1" customWidth="1"/>
    <col min="7170" max="7170" width="4" customWidth="1"/>
    <col min="7171" max="7171" width="8.7109375" customWidth="1"/>
    <col min="7172" max="7172" width="5.5703125" customWidth="1"/>
    <col min="7173" max="7173" width="1.85546875" customWidth="1"/>
    <col min="7174" max="7174" width="2.42578125" customWidth="1"/>
    <col min="7175" max="7175" width="8.85546875" customWidth="1"/>
    <col min="7176" max="7176" width="5.42578125" customWidth="1"/>
    <col min="7177" max="7177" width="4" customWidth="1"/>
    <col min="7178" max="7178" width="10.42578125" customWidth="1"/>
    <col min="7179" max="7179" width="12.7109375" customWidth="1"/>
    <col min="7180" max="7180" width="0" hidden="1" customWidth="1"/>
    <col min="7181" max="7181" width="16.140625" bestFit="1" customWidth="1"/>
    <col min="7182" max="7182" width="2" customWidth="1"/>
    <col min="7183" max="7183" width="1.28515625" customWidth="1"/>
    <col min="7184" max="7184" width="12.5703125" customWidth="1"/>
    <col min="7185" max="7185" width="8.5703125" customWidth="1"/>
    <col min="7186" max="7186" width="2.28515625" customWidth="1"/>
    <col min="7187" max="7187" width="5.140625" customWidth="1"/>
    <col min="7188" max="7188" width="5.7109375" customWidth="1"/>
    <col min="7189" max="7189" width="6.7109375" customWidth="1"/>
    <col min="7190" max="7190" width="0.42578125" customWidth="1"/>
    <col min="7191" max="7191" width="10.7109375" customWidth="1"/>
    <col min="7192" max="7192" width="4.5703125" customWidth="1"/>
    <col min="7193" max="7193" width="1.85546875" customWidth="1"/>
    <col min="7194" max="7194" width="12.140625" customWidth="1"/>
    <col min="7195" max="7195" width="2.140625" customWidth="1"/>
    <col min="7196" max="7196" width="10.7109375" customWidth="1"/>
    <col min="7197" max="7197" width="2.42578125" customWidth="1"/>
    <col min="7198" max="7198" width="0" hidden="1" customWidth="1"/>
    <col min="7199" max="7199" width="9.85546875" customWidth="1"/>
    <col min="7200" max="7200" width="14" customWidth="1"/>
    <col min="7201" max="7201" width="8.85546875" customWidth="1"/>
    <col min="7425" max="7425" width="1" customWidth="1"/>
    <col min="7426" max="7426" width="4" customWidth="1"/>
    <col min="7427" max="7427" width="8.7109375" customWidth="1"/>
    <col min="7428" max="7428" width="5.5703125" customWidth="1"/>
    <col min="7429" max="7429" width="1.85546875" customWidth="1"/>
    <col min="7430" max="7430" width="2.42578125" customWidth="1"/>
    <col min="7431" max="7431" width="8.85546875" customWidth="1"/>
    <col min="7432" max="7432" width="5.42578125" customWidth="1"/>
    <col min="7433" max="7433" width="4" customWidth="1"/>
    <col min="7434" max="7434" width="10.42578125" customWidth="1"/>
    <col min="7435" max="7435" width="12.7109375" customWidth="1"/>
    <col min="7436" max="7436" width="0" hidden="1" customWidth="1"/>
    <col min="7437" max="7437" width="16.140625" bestFit="1" customWidth="1"/>
    <col min="7438" max="7438" width="2" customWidth="1"/>
    <col min="7439" max="7439" width="1.28515625" customWidth="1"/>
    <col min="7440" max="7440" width="12.5703125" customWidth="1"/>
    <col min="7441" max="7441" width="8.5703125" customWidth="1"/>
    <col min="7442" max="7442" width="2.28515625" customWidth="1"/>
    <col min="7443" max="7443" width="5.140625" customWidth="1"/>
    <col min="7444" max="7444" width="5.7109375" customWidth="1"/>
    <col min="7445" max="7445" width="6.7109375" customWidth="1"/>
    <col min="7446" max="7446" width="0.42578125" customWidth="1"/>
    <col min="7447" max="7447" width="10.7109375" customWidth="1"/>
    <col min="7448" max="7448" width="4.5703125" customWidth="1"/>
    <col min="7449" max="7449" width="1.85546875" customWidth="1"/>
    <col min="7450" max="7450" width="12.140625" customWidth="1"/>
    <col min="7451" max="7451" width="2.140625" customWidth="1"/>
    <col min="7452" max="7452" width="10.7109375" customWidth="1"/>
    <col min="7453" max="7453" width="2.42578125" customWidth="1"/>
    <col min="7454" max="7454" width="0" hidden="1" customWidth="1"/>
    <col min="7455" max="7455" width="9.85546875" customWidth="1"/>
    <col min="7456" max="7456" width="14" customWidth="1"/>
    <col min="7457" max="7457" width="8.85546875" customWidth="1"/>
    <col min="7681" max="7681" width="1" customWidth="1"/>
    <col min="7682" max="7682" width="4" customWidth="1"/>
    <col min="7683" max="7683" width="8.7109375" customWidth="1"/>
    <col min="7684" max="7684" width="5.5703125" customWidth="1"/>
    <col min="7685" max="7685" width="1.85546875" customWidth="1"/>
    <col min="7686" max="7686" width="2.42578125" customWidth="1"/>
    <col min="7687" max="7687" width="8.85546875" customWidth="1"/>
    <col min="7688" max="7688" width="5.42578125" customWidth="1"/>
    <col min="7689" max="7689" width="4" customWidth="1"/>
    <col min="7690" max="7690" width="10.42578125" customWidth="1"/>
    <col min="7691" max="7691" width="12.7109375" customWidth="1"/>
    <col min="7692" max="7692" width="0" hidden="1" customWidth="1"/>
    <col min="7693" max="7693" width="16.140625" bestFit="1" customWidth="1"/>
    <col min="7694" max="7694" width="2" customWidth="1"/>
    <col min="7695" max="7695" width="1.28515625" customWidth="1"/>
    <col min="7696" max="7696" width="12.5703125" customWidth="1"/>
    <col min="7697" max="7697" width="8.5703125" customWidth="1"/>
    <col min="7698" max="7698" width="2.28515625" customWidth="1"/>
    <col min="7699" max="7699" width="5.140625" customWidth="1"/>
    <col min="7700" max="7700" width="5.7109375" customWidth="1"/>
    <col min="7701" max="7701" width="6.7109375" customWidth="1"/>
    <col min="7702" max="7702" width="0.42578125" customWidth="1"/>
    <col min="7703" max="7703" width="10.7109375" customWidth="1"/>
    <col min="7704" max="7704" width="4.5703125" customWidth="1"/>
    <col min="7705" max="7705" width="1.85546875" customWidth="1"/>
    <col min="7706" max="7706" width="12.140625" customWidth="1"/>
    <col min="7707" max="7707" width="2.140625" customWidth="1"/>
    <col min="7708" max="7708" width="10.7109375" customWidth="1"/>
    <col min="7709" max="7709" width="2.42578125" customWidth="1"/>
    <col min="7710" max="7710" width="0" hidden="1" customWidth="1"/>
    <col min="7711" max="7711" width="9.85546875" customWidth="1"/>
    <col min="7712" max="7712" width="14" customWidth="1"/>
    <col min="7713" max="7713" width="8.85546875" customWidth="1"/>
    <col min="7937" max="7937" width="1" customWidth="1"/>
    <col min="7938" max="7938" width="4" customWidth="1"/>
    <col min="7939" max="7939" width="8.7109375" customWidth="1"/>
    <col min="7940" max="7940" width="5.5703125" customWidth="1"/>
    <col min="7941" max="7941" width="1.85546875" customWidth="1"/>
    <col min="7942" max="7942" width="2.42578125" customWidth="1"/>
    <col min="7943" max="7943" width="8.85546875" customWidth="1"/>
    <col min="7944" max="7944" width="5.42578125" customWidth="1"/>
    <col min="7945" max="7945" width="4" customWidth="1"/>
    <col min="7946" max="7946" width="10.42578125" customWidth="1"/>
    <col min="7947" max="7947" width="12.7109375" customWidth="1"/>
    <col min="7948" max="7948" width="0" hidden="1" customWidth="1"/>
    <col min="7949" max="7949" width="16.140625" bestFit="1" customWidth="1"/>
    <col min="7950" max="7950" width="2" customWidth="1"/>
    <col min="7951" max="7951" width="1.28515625" customWidth="1"/>
    <col min="7952" max="7952" width="12.5703125" customWidth="1"/>
    <col min="7953" max="7953" width="8.5703125" customWidth="1"/>
    <col min="7954" max="7954" width="2.28515625" customWidth="1"/>
    <col min="7955" max="7955" width="5.140625" customWidth="1"/>
    <col min="7956" max="7956" width="5.7109375" customWidth="1"/>
    <col min="7957" max="7957" width="6.7109375" customWidth="1"/>
    <col min="7958" max="7958" width="0.42578125" customWidth="1"/>
    <col min="7959" max="7959" width="10.7109375" customWidth="1"/>
    <col min="7960" max="7960" width="4.5703125" customWidth="1"/>
    <col min="7961" max="7961" width="1.85546875" customWidth="1"/>
    <col min="7962" max="7962" width="12.140625" customWidth="1"/>
    <col min="7963" max="7963" width="2.140625" customWidth="1"/>
    <col min="7964" max="7964" width="10.7109375" customWidth="1"/>
    <col min="7965" max="7965" width="2.42578125" customWidth="1"/>
    <col min="7966" max="7966" width="0" hidden="1" customWidth="1"/>
    <col min="7967" max="7967" width="9.85546875" customWidth="1"/>
    <col min="7968" max="7968" width="14" customWidth="1"/>
    <col min="7969" max="7969" width="8.85546875" customWidth="1"/>
    <col min="8193" max="8193" width="1" customWidth="1"/>
    <col min="8194" max="8194" width="4" customWidth="1"/>
    <col min="8195" max="8195" width="8.7109375" customWidth="1"/>
    <col min="8196" max="8196" width="5.5703125" customWidth="1"/>
    <col min="8197" max="8197" width="1.85546875" customWidth="1"/>
    <col min="8198" max="8198" width="2.42578125" customWidth="1"/>
    <col min="8199" max="8199" width="8.85546875" customWidth="1"/>
    <col min="8200" max="8200" width="5.42578125" customWidth="1"/>
    <col min="8201" max="8201" width="4" customWidth="1"/>
    <col min="8202" max="8202" width="10.42578125" customWidth="1"/>
    <col min="8203" max="8203" width="12.7109375" customWidth="1"/>
    <col min="8204" max="8204" width="0" hidden="1" customWidth="1"/>
    <col min="8205" max="8205" width="16.140625" bestFit="1" customWidth="1"/>
    <col min="8206" max="8206" width="2" customWidth="1"/>
    <col min="8207" max="8207" width="1.28515625" customWidth="1"/>
    <col min="8208" max="8208" width="12.5703125" customWidth="1"/>
    <col min="8209" max="8209" width="8.5703125" customWidth="1"/>
    <col min="8210" max="8210" width="2.28515625" customWidth="1"/>
    <col min="8211" max="8211" width="5.140625" customWidth="1"/>
    <col min="8212" max="8212" width="5.7109375" customWidth="1"/>
    <col min="8213" max="8213" width="6.7109375" customWidth="1"/>
    <col min="8214" max="8214" width="0.42578125" customWidth="1"/>
    <col min="8215" max="8215" width="10.7109375" customWidth="1"/>
    <col min="8216" max="8216" width="4.5703125" customWidth="1"/>
    <col min="8217" max="8217" width="1.85546875" customWidth="1"/>
    <col min="8218" max="8218" width="12.140625" customWidth="1"/>
    <col min="8219" max="8219" width="2.140625" customWidth="1"/>
    <col min="8220" max="8220" width="10.7109375" customWidth="1"/>
    <col min="8221" max="8221" width="2.42578125" customWidth="1"/>
    <col min="8222" max="8222" width="0" hidden="1" customWidth="1"/>
    <col min="8223" max="8223" width="9.85546875" customWidth="1"/>
    <col min="8224" max="8224" width="14" customWidth="1"/>
    <col min="8225" max="8225" width="8.85546875" customWidth="1"/>
    <col min="8449" max="8449" width="1" customWidth="1"/>
    <col min="8450" max="8450" width="4" customWidth="1"/>
    <col min="8451" max="8451" width="8.7109375" customWidth="1"/>
    <col min="8452" max="8452" width="5.5703125" customWidth="1"/>
    <col min="8453" max="8453" width="1.85546875" customWidth="1"/>
    <col min="8454" max="8454" width="2.42578125" customWidth="1"/>
    <col min="8455" max="8455" width="8.85546875" customWidth="1"/>
    <col min="8456" max="8456" width="5.42578125" customWidth="1"/>
    <col min="8457" max="8457" width="4" customWidth="1"/>
    <col min="8458" max="8458" width="10.42578125" customWidth="1"/>
    <col min="8459" max="8459" width="12.7109375" customWidth="1"/>
    <col min="8460" max="8460" width="0" hidden="1" customWidth="1"/>
    <col min="8461" max="8461" width="16.140625" bestFit="1" customWidth="1"/>
    <col min="8462" max="8462" width="2" customWidth="1"/>
    <col min="8463" max="8463" width="1.28515625" customWidth="1"/>
    <col min="8464" max="8464" width="12.5703125" customWidth="1"/>
    <col min="8465" max="8465" width="8.5703125" customWidth="1"/>
    <col min="8466" max="8466" width="2.28515625" customWidth="1"/>
    <col min="8467" max="8467" width="5.140625" customWidth="1"/>
    <col min="8468" max="8468" width="5.7109375" customWidth="1"/>
    <col min="8469" max="8469" width="6.7109375" customWidth="1"/>
    <col min="8470" max="8470" width="0.42578125" customWidth="1"/>
    <col min="8471" max="8471" width="10.7109375" customWidth="1"/>
    <col min="8472" max="8472" width="4.5703125" customWidth="1"/>
    <col min="8473" max="8473" width="1.85546875" customWidth="1"/>
    <col min="8474" max="8474" width="12.140625" customWidth="1"/>
    <col min="8475" max="8475" width="2.140625" customWidth="1"/>
    <col min="8476" max="8476" width="10.7109375" customWidth="1"/>
    <col min="8477" max="8477" width="2.42578125" customWidth="1"/>
    <col min="8478" max="8478" width="0" hidden="1" customWidth="1"/>
    <col min="8479" max="8479" width="9.85546875" customWidth="1"/>
    <col min="8480" max="8480" width="14" customWidth="1"/>
    <col min="8481" max="8481" width="8.85546875" customWidth="1"/>
    <col min="8705" max="8705" width="1" customWidth="1"/>
    <col min="8706" max="8706" width="4" customWidth="1"/>
    <col min="8707" max="8707" width="8.7109375" customWidth="1"/>
    <col min="8708" max="8708" width="5.5703125" customWidth="1"/>
    <col min="8709" max="8709" width="1.85546875" customWidth="1"/>
    <col min="8710" max="8710" width="2.42578125" customWidth="1"/>
    <col min="8711" max="8711" width="8.85546875" customWidth="1"/>
    <col min="8712" max="8712" width="5.42578125" customWidth="1"/>
    <col min="8713" max="8713" width="4" customWidth="1"/>
    <col min="8714" max="8714" width="10.42578125" customWidth="1"/>
    <col min="8715" max="8715" width="12.7109375" customWidth="1"/>
    <col min="8716" max="8716" width="0" hidden="1" customWidth="1"/>
    <col min="8717" max="8717" width="16.140625" bestFit="1" customWidth="1"/>
    <col min="8718" max="8718" width="2" customWidth="1"/>
    <col min="8719" max="8719" width="1.28515625" customWidth="1"/>
    <col min="8720" max="8720" width="12.5703125" customWidth="1"/>
    <col min="8721" max="8721" width="8.5703125" customWidth="1"/>
    <col min="8722" max="8722" width="2.28515625" customWidth="1"/>
    <col min="8723" max="8723" width="5.140625" customWidth="1"/>
    <col min="8724" max="8724" width="5.7109375" customWidth="1"/>
    <col min="8725" max="8725" width="6.7109375" customWidth="1"/>
    <col min="8726" max="8726" width="0.42578125" customWidth="1"/>
    <col min="8727" max="8727" width="10.7109375" customWidth="1"/>
    <col min="8728" max="8728" width="4.5703125" customWidth="1"/>
    <col min="8729" max="8729" width="1.85546875" customWidth="1"/>
    <col min="8730" max="8730" width="12.140625" customWidth="1"/>
    <col min="8731" max="8731" width="2.140625" customWidth="1"/>
    <col min="8732" max="8732" width="10.7109375" customWidth="1"/>
    <col min="8733" max="8733" width="2.42578125" customWidth="1"/>
    <col min="8734" max="8734" width="0" hidden="1" customWidth="1"/>
    <col min="8735" max="8735" width="9.85546875" customWidth="1"/>
    <col min="8736" max="8736" width="14" customWidth="1"/>
    <col min="8737" max="8737" width="8.85546875" customWidth="1"/>
    <col min="8961" max="8961" width="1" customWidth="1"/>
    <col min="8962" max="8962" width="4" customWidth="1"/>
    <col min="8963" max="8963" width="8.7109375" customWidth="1"/>
    <col min="8964" max="8964" width="5.5703125" customWidth="1"/>
    <col min="8965" max="8965" width="1.85546875" customWidth="1"/>
    <col min="8966" max="8966" width="2.42578125" customWidth="1"/>
    <col min="8967" max="8967" width="8.85546875" customWidth="1"/>
    <col min="8968" max="8968" width="5.42578125" customWidth="1"/>
    <col min="8969" max="8969" width="4" customWidth="1"/>
    <col min="8970" max="8970" width="10.42578125" customWidth="1"/>
    <col min="8971" max="8971" width="12.7109375" customWidth="1"/>
    <col min="8972" max="8972" width="0" hidden="1" customWidth="1"/>
    <col min="8973" max="8973" width="16.140625" bestFit="1" customWidth="1"/>
    <col min="8974" max="8974" width="2" customWidth="1"/>
    <col min="8975" max="8975" width="1.28515625" customWidth="1"/>
    <col min="8976" max="8976" width="12.5703125" customWidth="1"/>
    <col min="8977" max="8977" width="8.5703125" customWidth="1"/>
    <col min="8978" max="8978" width="2.28515625" customWidth="1"/>
    <col min="8979" max="8979" width="5.140625" customWidth="1"/>
    <col min="8980" max="8980" width="5.7109375" customWidth="1"/>
    <col min="8981" max="8981" width="6.7109375" customWidth="1"/>
    <col min="8982" max="8982" width="0.42578125" customWidth="1"/>
    <col min="8983" max="8983" width="10.7109375" customWidth="1"/>
    <col min="8984" max="8984" width="4.5703125" customWidth="1"/>
    <col min="8985" max="8985" width="1.85546875" customWidth="1"/>
    <col min="8986" max="8986" width="12.140625" customWidth="1"/>
    <col min="8987" max="8987" width="2.140625" customWidth="1"/>
    <col min="8988" max="8988" width="10.7109375" customWidth="1"/>
    <col min="8989" max="8989" width="2.42578125" customWidth="1"/>
    <col min="8990" max="8990" width="0" hidden="1" customWidth="1"/>
    <col min="8991" max="8991" width="9.85546875" customWidth="1"/>
    <col min="8992" max="8992" width="14" customWidth="1"/>
    <col min="8993" max="8993" width="8.85546875" customWidth="1"/>
    <col min="9217" max="9217" width="1" customWidth="1"/>
    <col min="9218" max="9218" width="4" customWidth="1"/>
    <col min="9219" max="9219" width="8.7109375" customWidth="1"/>
    <col min="9220" max="9220" width="5.5703125" customWidth="1"/>
    <col min="9221" max="9221" width="1.85546875" customWidth="1"/>
    <col min="9222" max="9222" width="2.42578125" customWidth="1"/>
    <col min="9223" max="9223" width="8.85546875" customWidth="1"/>
    <col min="9224" max="9224" width="5.42578125" customWidth="1"/>
    <col min="9225" max="9225" width="4" customWidth="1"/>
    <col min="9226" max="9226" width="10.42578125" customWidth="1"/>
    <col min="9227" max="9227" width="12.7109375" customWidth="1"/>
    <col min="9228" max="9228" width="0" hidden="1" customWidth="1"/>
    <col min="9229" max="9229" width="16.140625" bestFit="1" customWidth="1"/>
    <col min="9230" max="9230" width="2" customWidth="1"/>
    <col min="9231" max="9231" width="1.28515625" customWidth="1"/>
    <col min="9232" max="9232" width="12.5703125" customWidth="1"/>
    <col min="9233" max="9233" width="8.5703125" customWidth="1"/>
    <col min="9234" max="9234" width="2.28515625" customWidth="1"/>
    <col min="9235" max="9235" width="5.140625" customWidth="1"/>
    <col min="9236" max="9236" width="5.7109375" customWidth="1"/>
    <col min="9237" max="9237" width="6.7109375" customWidth="1"/>
    <col min="9238" max="9238" width="0.42578125" customWidth="1"/>
    <col min="9239" max="9239" width="10.7109375" customWidth="1"/>
    <col min="9240" max="9240" width="4.5703125" customWidth="1"/>
    <col min="9241" max="9241" width="1.85546875" customWidth="1"/>
    <col min="9242" max="9242" width="12.140625" customWidth="1"/>
    <col min="9243" max="9243" width="2.140625" customWidth="1"/>
    <col min="9244" max="9244" width="10.7109375" customWidth="1"/>
    <col min="9245" max="9245" width="2.42578125" customWidth="1"/>
    <col min="9246" max="9246" width="0" hidden="1" customWidth="1"/>
    <col min="9247" max="9247" width="9.85546875" customWidth="1"/>
    <col min="9248" max="9248" width="14" customWidth="1"/>
    <col min="9249" max="9249" width="8.85546875" customWidth="1"/>
    <col min="9473" max="9473" width="1" customWidth="1"/>
    <col min="9474" max="9474" width="4" customWidth="1"/>
    <col min="9475" max="9475" width="8.7109375" customWidth="1"/>
    <col min="9476" max="9476" width="5.5703125" customWidth="1"/>
    <col min="9477" max="9477" width="1.85546875" customWidth="1"/>
    <col min="9478" max="9478" width="2.42578125" customWidth="1"/>
    <col min="9479" max="9479" width="8.85546875" customWidth="1"/>
    <col min="9480" max="9480" width="5.42578125" customWidth="1"/>
    <col min="9481" max="9481" width="4" customWidth="1"/>
    <col min="9482" max="9482" width="10.42578125" customWidth="1"/>
    <col min="9483" max="9483" width="12.7109375" customWidth="1"/>
    <col min="9484" max="9484" width="0" hidden="1" customWidth="1"/>
    <col min="9485" max="9485" width="16.140625" bestFit="1" customWidth="1"/>
    <col min="9486" max="9486" width="2" customWidth="1"/>
    <col min="9487" max="9487" width="1.28515625" customWidth="1"/>
    <col min="9488" max="9488" width="12.5703125" customWidth="1"/>
    <col min="9489" max="9489" width="8.5703125" customWidth="1"/>
    <col min="9490" max="9490" width="2.28515625" customWidth="1"/>
    <col min="9491" max="9491" width="5.140625" customWidth="1"/>
    <col min="9492" max="9492" width="5.7109375" customWidth="1"/>
    <col min="9493" max="9493" width="6.7109375" customWidth="1"/>
    <col min="9494" max="9494" width="0.42578125" customWidth="1"/>
    <col min="9495" max="9495" width="10.7109375" customWidth="1"/>
    <col min="9496" max="9496" width="4.5703125" customWidth="1"/>
    <col min="9497" max="9497" width="1.85546875" customWidth="1"/>
    <col min="9498" max="9498" width="12.140625" customWidth="1"/>
    <col min="9499" max="9499" width="2.140625" customWidth="1"/>
    <col min="9500" max="9500" width="10.7109375" customWidth="1"/>
    <col min="9501" max="9501" width="2.42578125" customWidth="1"/>
    <col min="9502" max="9502" width="0" hidden="1" customWidth="1"/>
    <col min="9503" max="9503" width="9.85546875" customWidth="1"/>
    <col min="9504" max="9504" width="14" customWidth="1"/>
    <col min="9505" max="9505" width="8.85546875" customWidth="1"/>
    <col min="9729" max="9729" width="1" customWidth="1"/>
    <col min="9730" max="9730" width="4" customWidth="1"/>
    <col min="9731" max="9731" width="8.7109375" customWidth="1"/>
    <col min="9732" max="9732" width="5.5703125" customWidth="1"/>
    <col min="9733" max="9733" width="1.85546875" customWidth="1"/>
    <col min="9734" max="9734" width="2.42578125" customWidth="1"/>
    <col min="9735" max="9735" width="8.85546875" customWidth="1"/>
    <col min="9736" max="9736" width="5.42578125" customWidth="1"/>
    <col min="9737" max="9737" width="4" customWidth="1"/>
    <col min="9738" max="9738" width="10.42578125" customWidth="1"/>
    <col min="9739" max="9739" width="12.7109375" customWidth="1"/>
    <col min="9740" max="9740" width="0" hidden="1" customWidth="1"/>
    <col min="9741" max="9741" width="16.140625" bestFit="1" customWidth="1"/>
    <col min="9742" max="9742" width="2" customWidth="1"/>
    <col min="9743" max="9743" width="1.28515625" customWidth="1"/>
    <col min="9744" max="9744" width="12.5703125" customWidth="1"/>
    <col min="9745" max="9745" width="8.5703125" customWidth="1"/>
    <col min="9746" max="9746" width="2.28515625" customWidth="1"/>
    <col min="9747" max="9747" width="5.140625" customWidth="1"/>
    <col min="9748" max="9748" width="5.7109375" customWidth="1"/>
    <col min="9749" max="9749" width="6.7109375" customWidth="1"/>
    <col min="9750" max="9750" width="0.42578125" customWidth="1"/>
    <col min="9751" max="9751" width="10.7109375" customWidth="1"/>
    <col min="9752" max="9752" width="4.5703125" customWidth="1"/>
    <col min="9753" max="9753" width="1.85546875" customWidth="1"/>
    <col min="9754" max="9754" width="12.140625" customWidth="1"/>
    <col min="9755" max="9755" width="2.140625" customWidth="1"/>
    <col min="9756" max="9756" width="10.7109375" customWidth="1"/>
    <col min="9757" max="9757" width="2.42578125" customWidth="1"/>
    <col min="9758" max="9758" width="0" hidden="1" customWidth="1"/>
    <col min="9759" max="9759" width="9.85546875" customWidth="1"/>
    <col min="9760" max="9760" width="14" customWidth="1"/>
    <col min="9761" max="9761" width="8.85546875" customWidth="1"/>
    <col min="9985" max="9985" width="1" customWidth="1"/>
    <col min="9986" max="9986" width="4" customWidth="1"/>
    <col min="9987" max="9987" width="8.7109375" customWidth="1"/>
    <col min="9988" max="9988" width="5.5703125" customWidth="1"/>
    <col min="9989" max="9989" width="1.85546875" customWidth="1"/>
    <col min="9990" max="9990" width="2.42578125" customWidth="1"/>
    <col min="9991" max="9991" width="8.85546875" customWidth="1"/>
    <col min="9992" max="9992" width="5.42578125" customWidth="1"/>
    <col min="9993" max="9993" width="4" customWidth="1"/>
    <col min="9994" max="9994" width="10.42578125" customWidth="1"/>
    <col min="9995" max="9995" width="12.7109375" customWidth="1"/>
    <col min="9996" max="9996" width="0" hidden="1" customWidth="1"/>
    <col min="9997" max="9997" width="16.140625" bestFit="1" customWidth="1"/>
    <col min="9998" max="9998" width="2" customWidth="1"/>
    <col min="9999" max="9999" width="1.28515625" customWidth="1"/>
    <col min="10000" max="10000" width="12.5703125" customWidth="1"/>
    <col min="10001" max="10001" width="8.5703125" customWidth="1"/>
    <col min="10002" max="10002" width="2.28515625" customWidth="1"/>
    <col min="10003" max="10003" width="5.140625" customWidth="1"/>
    <col min="10004" max="10004" width="5.7109375" customWidth="1"/>
    <col min="10005" max="10005" width="6.7109375" customWidth="1"/>
    <col min="10006" max="10006" width="0.42578125" customWidth="1"/>
    <col min="10007" max="10007" width="10.7109375" customWidth="1"/>
    <col min="10008" max="10008" width="4.5703125" customWidth="1"/>
    <col min="10009" max="10009" width="1.85546875" customWidth="1"/>
    <col min="10010" max="10010" width="12.140625" customWidth="1"/>
    <col min="10011" max="10011" width="2.140625" customWidth="1"/>
    <col min="10012" max="10012" width="10.7109375" customWidth="1"/>
    <col min="10013" max="10013" width="2.42578125" customWidth="1"/>
    <col min="10014" max="10014" width="0" hidden="1" customWidth="1"/>
    <col min="10015" max="10015" width="9.85546875" customWidth="1"/>
    <col min="10016" max="10016" width="14" customWidth="1"/>
    <col min="10017" max="10017" width="8.85546875" customWidth="1"/>
    <col min="10241" max="10241" width="1" customWidth="1"/>
    <col min="10242" max="10242" width="4" customWidth="1"/>
    <col min="10243" max="10243" width="8.7109375" customWidth="1"/>
    <col min="10244" max="10244" width="5.5703125" customWidth="1"/>
    <col min="10245" max="10245" width="1.85546875" customWidth="1"/>
    <col min="10246" max="10246" width="2.42578125" customWidth="1"/>
    <col min="10247" max="10247" width="8.85546875" customWidth="1"/>
    <col min="10248" max="10248" width="5.42578125" customWidth="1"/>
    <col min="10249" max="10249" width="4" customWidth="1"/>
    <col min="10250" max="10250" width="10.42578125" customWidth="1"/>
    <col min="10251" max="10251" width="12.7109375" customWidth="1"/>
    <col min="10252" max="10252" width="0" hidden="1" customWidth="1"/>
    <col min="10253" max="10253" width="16.140625" bestFit="1" customWidth="1"/>
    <col min="10254" max="10254" width="2" customWidth="1"/>
    <col min="10255" max="10255" width="1.28515625" customWidth="1"/>
    <col min="10256" max="10256" width="12.5703125" customWidth="1"/>
    <col min="10257" max="10257" width="8.5703125" customWidth="1"/>
    <col min="10258" max="10258" width="2.28515625" customWidth="1"/>
    <col min="10259" max="10259" width="5.140625" customWidth="1"/>
    <col min="10260" max="10260" width="5.7109375" customWidth="1"/>
    <col min="10261" max="10261" width="6.7109375" customWidth="1"/>
    <col min="10262" max="10262" width="0.42578125" customWidth="1"/>
    <col min="10263" max="10263" width="10.7109375" customWidth="1"/>
    <col min="10264" max="10264" width="4.5703125" customWidth="1"/>
    <col min="10265" max="10265" width="1.85546875" customWidth="1"/>
    <col min="10266" max="10266" width="12.140625" customWidth="1"/>
    <col min="10267" max="10267" width="2.140625" customWidth="1"/>
    <col min="10268" max="10268" width="10.7109375" customWidth="1"/>
    <col min="10269" max="10269" width="2.42578125" customWidth="1"/>
    <col min="10270" max="10270" width="0" hidden="1" customWidth="1"/>
    <col min="10271" max="10271" width="9.85546875" customWidth="1"/>
    <col min="10272" max="10272" width="14" customWidth="1"/>
    <col min="10273" max="10273" width="8.85546875" customWidth="1"/>
    <col min="10497" max="10497" width="1" customWidth="1"/>
    <col min="10498" max="10498" width="4" customWidth="1"/>
    <col min="10499" max="10499" width="8.7109375" customWidth="1"/>
    <col min="10500" max="10500" width="5.5703125" customWidth="1"/>
    <col min="10501" max="10501" width="1.85546875" customWidth="1"/>
    <col min="10502" max="10502" width="2.42578125" customWidth="1"/>
    <col min="10503" max="10503" width="8.85546875" customWidth="1"/>
    <col min="10504" max="10504" width="5.42578125" customWidth="1"/>
    <col min="10505" max="10505" width="4" customWidth="1"/>
    <col min="10506" max="10506" width="10.42578125" customWidth="1"/>
    <col min="10507" max="10507" width="12.7109375" customWidth="1"/>
    <col min="10508" max="10508" width="0" hidden="1" customWidth="1"/>
    <col min="10509" max="10509" width="16.140625" bestFit="1" customWidth="1"/>
    <col min="10510" max="10510" width="2" customWidth="1"/>
    <col min="10511" max="10511" width="1.28515625" customWidth="1"/>
    <col min="10512" max="10512" width="12.5703125" customWidth="1"/>
    <col min="10513" max="10513" width="8.5703125" customWidth="1"/>
    <col min="10514" max="10514" width="2.28515625" customWidth="1"/>
    <col min="10515" max="10515" width="5.140625" customWidth="1"/>
    <col min="10516" max="10516" width="5.7109375" customWidth="1"/>
    <col min="10517" max="10517" width="6.7109375" customWidth="1"/>
    <col min="10518" max="10518" width="0.42578125" customWidth="1"/>
    <col min="10519" max="10519" width="10.7109375" customWidth="1"/>
    <col min="10520" max="10520" width="4.5703125" customWidth="1"/>
    <col min="10521" max="10521" width="1.85546875" customWidth="1"/>
    <col min="10522" max="10522" width="12.140625" customWidth="1"/>
    <col min="10523" max="10523" width="2.140625" customWidth="1"/>
    <col min="10524" max="10524" width="10.7109375" customWidth="1"/>
    <col min="10525" max="10525" width="2.42578125" customWidth="1"/>
    <col min="10526" max="10526" width="0" hidden="1" customWidth="1"/>
    <col min="10527" max="10527" width="9.85546875" customWidth="1"/>
    <col min="10528" max="10528" width="14" customWidth="1"/>
    <col min="10529" max="10529" width="8.85546875" customWidth="1"/>
    <col min="10753" max="10753" width="1" customWidth="1"/>
    <col min="10754" max="10754" width="4" customWidth="1"/>
    <col min="10755" max="10755" width="8.7109375" customWidth="1"/>
    <col min="10756" max="10756" width="5.5703125" customWidth="1"/>
    <col min="10757" max="10757" width="1.85546875" customWidth="1"/>
    <col min="10758" max="10758" width="2.42578125" customWidth="1"/>
    <col min="10759" max="10759" width="8.85546875" customWidth="1"/>
    <col min="10760" max="10760" width="5.42578125" customWidth="1"/>
    <col min="10761" max="10761" width="4" customWidth="1"/>
    <col min="10762" max="10762" width="10.42578125" customWidth="1"/>
    <col min="10763" max="10763" width="12.7109375" customWidth="1"/>
    <col min="10764" max="10764" width="0" hidden="1" customWidth="1"/>
    <col min="10765" max="10765" width="16.140625" bestFit="1" customWidth="1"/>
    <col min="10766" max="10766" width="2" customWidth="1"/>
    <col min="10767" max="10767" width="1.28515625" customWidth="1"/>
    <col min="10768" max="10768" width="12.5703125" customWidth="1"/>
    <col min="10769" max="10769" width="8.5703125" customWidth="1"/>
    <col min="10770" max="10770" width="2.28515625" customWidth="1"/>
    <col min="10771" max="10771" width="5.140625" customWidth="1"/>
    <col min="10772" max="10772" width="5.7109375" customWidth="1"/>
    <col min="10773" max="10773" width="6.7109375" customWidth="1"/>
    <col min="10774" max="10774" width="0.42578125" customWidth="1"/>
    <col min="10775" max="10775" width="10.7109375" customWidth="1"/>
    <col min="10776" max="10776" width="4.5703125" customWidth="1"/>
    <col min="10777" max="10777" width="1.85546875" customWidth="1"/>
    <col min="10778" max="10778" width="12.140625" customWidth="1"/>
    <col min="10779" max="10779" width="2.140625" customWidth="1"/>
    <col min="10780" max="10780" width="10.7109375" customWidth="1"/>
    <col min="10781" max="10781" width="2.42578125" customWidth="1"/>
    <col min="10782" max="10782" width="0" hidden="1" customWidth="1"/>
    <col min="10783" max="10783" width="9.85546875" customWidth="1"/>
    <col min="10784" max="10784" width="14" customWidth="1"/>
    <col min="10785" max="10785" width="8.85546875" customWidth="1"/>
    <col min="11009" max="11009" width="1" customWidth="1"/>
    <col min="11010" max="11010" width="4" customWidth="1"/>
    <col min="11011" max="11011" width="8.7109375" customWidth="1"/>
    <col min="11012" max="11012" width="5.5703125" customWidth="1"/>
    <col min="11013" max="11013" width="1.85546875" customWidth="1"/>
    <col min="11014" max="11014" width="2.42578125" customWidth="1"/>
    <col min="11015" max="11015" width="8.85546875" customWidth="1"/>
    <col min="11016" max="11016" width="5.42578125" customWidth="1"/>
    <col min="11017" max="11017" width="4" customWidth="1"/>
    <col min="11018" max="11018" width="10.42578125" customWidth="1"/>
    <col min="11019" max="11019" width="12.7109375" customWidth="1"/>
    <col min="11020" max="11020" width="0" hidden="1" customWidth="1"/>
    <col min="11021" max="11021" width="16.140625" bestFit="1" customWidth="1"/>
    <col min="11022" max="11022" width="2" customWidth="1"/>
    <col min="11023" max="11023" width="1.28515625" customWidth="1"/>
    <col min="11024" max="11024" width="12.5703125" customWidth="1"/>
    <col min="11025" max="11025" width="8.5703125" customWidth="1"/>
    <col min="11026" max="11026" width="2.28515625" customWidth="1"/>
    <col min="11027" max="11027" width="5.140625" customWidth="1"/>
    <col min="11028" max="11028" width="5.7109375" customWidth="1"/>
    <col min="11029" max="11029" width="6.7109375" customWidth="1"/>
    <col min="11030" max="11030" width="0.42578125" customWidth="1"/>
    <col min="11031" max="11031" width="10.7109375" customWidth="1"/>
    <col min="11032" max="11032" width="4.5703125" customWidth="1"/>
    <col min="11033" max="11033" width="1.85546875" customWidth="1"/>
    <col min="11034" max="11034" width="12.140625" customWidth="1"/>
    <col min="11035" max="11035" width="2.140625" customWidth="1"/>
    <col min="11036" max="11036" width="10.7109375" customWidth="1"/>
    <col min="11037" max="11037" width="2.42578125" customWidth="1"/>
    <col min="11038" max="11038" width="0" hidden="1" customWidth="1"/>
    <col min="11039" max="11039" width="9.85546875" customWidth="1"/>
    <col min="11040" max="11040" width="14" customWidth="1"/>
    <col min="11041" max="11041" width="8.85546875" customWidth="1"/>
    <col min="11265" max="11265" width="1" customWidth="1"/>
    <col min="11266" max="11266" width="4" customWidth="1"/>
    <col min="11267" max="11267" width="8.7109375" customWidth="1"/>
    <col min="11268" max="11268" width="5.5703125" customWidth="1"/>
    <col min="11269" max="11269" width="1.85546875" customWidth="1"/>
    <col min="11270" max="11270" width="2.42578125" customWidth="1"/>
    <col min="11271" max="11271" width="8.85546875" customWidth="1"/>
    <col min="11272" max="11272" width="5.42578125" customWidth="1"/>
    <col min="11273" max="11273" width="4" customWidth="1"/>
    <col min="11274" max="11274" width="10.42578125" customWidth="1"/>
    <col min="11275" max="11275" width="12.7109375" customWidth="1"/>
    <col min="11276" max="11276" width="0" hidden="1" customWidth="1"/>
    <col min="11277" max="11277" width="16.140625" bestFit="1" customWidth="1"/>
    <col min="11278" max="11278" width="2" customWidth="1"/>
    <col min="11279" max="11279" width="1.28515625" customWidth="1"/>
    <col min="11280" max="11280" width="12.5703125" customWidth="1"/>
    <col min="11281" max="11281" width="8.5703125" customWidth="1"/>
    <col min="11282" max="11282" width="2.28515625" customWidth="1"/>
    <col min="11283" max="11283" width="5.140625" customWidth="1"/>
    <col min="11284" max="11284" width="5.7109375" customWidth="1"/>
    <col min="11285" max="11285" width="6.7109375" customWidth="1"/>
    <col min="11286" max="11286" width="0.42578125" customWidth="1"/>
    <col min="11287" max="11287" width="10.7109375" customWidth="1"/>
    <col min="11288" max="11288" width="4.5703125" customWidth="1"/>
    <col min="11289" max="11289" width="1.85546875" customWidth="1"/>
    <col min="11290" max="11290" width="12.140625" customWidth="1"/>
    <col min="11291" max="11291" width="2.140625" customWidth="1"/>
    <col min="11292" max="11292" width="10.7109375" customWidth="1"/>
    <col min="11293" max="11293" width="2.42578125" customWidth="1"/>
    <col min="11294" max="11294" width="0" hidden="1" customWidth="1"/>
    <col min="11295" max="11295" width="9.85546875" customWidth="1"/>
    <col min="11296" max="11296" width="14" customWidth="1"/>
    <col min="11297" max="11297" width="8.85546875" customWidth="1"/>
    <col min="11521" max="11521" width="1" customWidth="1"/>
    <col min="11522" max="11522" width="4" customWidth="1"/>
    <col min="11523" max="11523" width="8.7109375" customWidth="1"/>
    <col min="11524" max="11524" width="5.5703125" customWidth="1"/>
    <col min="11525" max="11525" width="1.85546875" customWidth="1"/>
    <col min="11526" max="11526" width="2.42578125" customWidth="1"/>
    <col min="11527" max="11527" width="8.85546875" customWidth="1"/>
    <col min="11528" max="11528" width="5.42578125" customWidth="1"/>
    <col min="11529" max="11529" width="4" customWidth="1"/>
    <col min="11530" max="11530" width="10.42578125" customWidth="1"/>
    <col min="11531" max="11531" width="12.7109375" customWidth="1"/>
    <col min="11532" max="11532" width="0" hidden="1" customWidth="1"/>
    <col min="11533" max="11533" width="16.140625" bestFit="1" customWidth="1"/>
    <col min="11534" max="11534" width="2" customWidth="1"/>
    <col min="11535" max="11535" width="1.28515625" customWidth="1"/>
    <col min="11536" max="11536" width="12.5703125" customWidth="1"/>
    <col min="11537" max="11537" width="8.5703125" customWidth="1"/>
    <col min="11538" max="11538" width="2.28515625" customWidth="1"/>
    <col min="11539" max="11539" width="5.140625" customWidth="1"/>
    <col min="11540" max="11540" width="5.7109375" customWidth="1"/>
    <col min="11541" max="11541" width="6.7109375" customWidth="1"/>
    <col min="11542" max="11542" width="0.42578125" customWidth="1"/>
    <col min="11543" max="11543" width="10.7109375" customWidth="1"/>
    <col min="11544" max="11544" width="4.5703125" customWidth="1"/>
    <col min="11545" max="11545" width="1.85546875" customWidth="1"/>
    <col min="11546" max="11546" width="12.140625" customWidth="1"/>
    <col min="11547" max="11547" width="2.140625" customWidth="1"/>
    <col min="11548" max="11548" width="10.7109375" customWidth="1"/>
    <col min="11549" max="11549" width="2.42578125" customWidth="1"/>
    <col min="11550" max="11550" width="0" hidden="1" customWidth="1"/>
    <col min="11551" max="11551" width="9.85546875" customWidth="1"/>
    <col min="11552" max="11552" width="14" customWidth="1"/>
    <col min="11553" max="11553" width="8.85546875" customWidth="1"/>
    <col min="11777" max="11777" width="1" customWidth="1"/>
    <col min="11778" max="11778" width="4" customWidth="1"/>
    <col min="11779" max="11779" width="8.7109375" customWidth="1"/>
    <col min="11780" max="11780" width="5.5703125" customWidth="1"/>
    <col min="11781" max="11781" width="1.85546875" customWidth="1"/>
    <col min="11782" max="11782" width="2.42578125" customWidth="1"/>
    <col min="11783" max="11783" width="8.85546875" customWidth="1"/>
    <col min="11784" max="11784" width="5.42578125" customWidth="1"/>
    <col min="11785" max="11785" width="4" customWidth="1"/>
    <col min="11786" max="11786" width="10.42578125" customWidth="1"/>
    <col min="11787" max="11787" width="12.7109375" customWidth="1"/>
    <col min="11788" max="11788" width="0" hidden="1" customWidth="1"/>
    <col min="11789" max="11789" width="16.140625" bestFit="1" customWidth="1"/>
    <col min="11790" max="11790" width="2" customWidth="1"/>
    <col min="11791" max="11791" width="1.28515625" customWidth="1"/>
    <col min="11792" max="11792" width="12.5703125" customWidth="1"/>
    <col min="11793" max="11793" width="8.5703125" customWidth="1"/>
    <col min="11794" max="11794" width="2.28515625" customWidth="1"/>
    <col min="11795" max="11795" width="5.140625" customWidth="1"/>
    <col min="11796" max="11796" width="5.7109375" customWidth="1"/>
    <col min="11797" max="11797" width="6.7109375" customWidth="1"/>
    <col min="11798" max="11798" width="0.42578125" customWidth="1"/>
    <col min="11799" max="11799" width="10.7109375" customWidth="1"/>
    <col min="11800" max="11800" width="4.5703125" customWidth="1"/>
    <col min="11801" max="11801" width="1.85546875" customWidth="1"/>
    <col min="11802" max="11802" width="12.140625" customWidth="1"/>
    <col min="11803" max="11803" width="2.140625" customWidth="1"/>
    <col min="11804" max="11804" width="10.7109375" customWidth="1"/>
    <col min="11805" max="11805" width="2.42578125" customWidth="1"/>
    <col min="11806" max="11806" width="0" hidden="1" customWidth="1"/>
    <col min="11807" max="11807" width="9.85546875" customWidth="1"/>
    <col min="11808" max="11808" width="14" customWidth="1"/>
    <col min="11809" max="11809" width="8.85546875" customWidth="1"/>
    <col min="12033" max="12033" width="1" customWidth="1"/>
    <col min="12034" max="12034" width="4" customWidth="1"/>
    <col min="12035" max="12035" width="8.7109375" customWidth="1"/>
    <col min="12036" max="12036" width="5.5703125" customWidth="1"/>
    <col min="12037" max="12037" width="1.85546875" customWidth="1"/>
    <col min="12038" max="12038" width="2.42578125" customWidth="1"/>
    <col min="12039" max="12039" width="8.85546875" customWidth="1"/>
    <col min="12040" max="12040" width="5.42578125" customWidth="1"/>
    <col min="12041" max="12041" width="4" customWidth="1"/>
    <col min="12042" max="12042" width="10.42578125" customWidth="1"/>
    <col min="12043" max="12043" width="12.7109375" customWidth="1"/>
    <col min="12044" max="12044" width="0" hidden="1" customWidth="1"/>
    <col min="12045" max="12045" width="16.140625" bestFit="1" customWidth="1"/>
    <col min="12046" max="12046" width="2" customWidth="1"/>
    <col min="12047" max="12047" width="1.28515625" customWidth="1"/>
    <col min="12048" max="12048" width="12.5703125" customWidth="1"/>
    <col min="12049" max="12049" width="8.5703125" customWidth="1"/>
    <col min="12050" max="12050" width="2.28515625" customWidth="1"/>
    <col min="12051" max="12051" width="5.140625" customWidth="1"/>
    <col min="12052" max="12052" width="5.7109375" customWidth="1"/>
    <col min="12053" max="12053" width="6.7109375" customWidth="1"/>
    <col min="12054" max="12054" width="0.42578125" customWidth="1"/>
    <col min="12055" max="12055" width="10.7109375" customWidth="1"/>
    <col min="12056" max="12056" width="4.5703125" customWidth="1"/>
    <col min="12057" max="12057" width="1.85546875" customWidth="1"/>
    <col min="12058" max="12058" width="12.140625" customWidth="1"/>
    <col min="12059" max="12059" width="2.140625" customWidth="1"/>
    <col min="12060" max="12060" width="10.7109375" customWidth="1"/>
    <col min="12061" max="12061" width="2.42578125" customWidth="1"/>
    <col min="12062" max="12062" width="0" hidden="1" customWidth="1"/>
    <col min="12063" max="12063" width="9.85546875" customWidth="1"/>
    <col min="12064" max="12064" width="14" customWidth="1"/>
    <col min="12065" max="12065" width="8.85546875" customWidth="1"/>
    <col min="12289" max="12289" width="1" customWidth="1"/>
    <col min="12290" max="12290" width="4" customWidth="1"/>
    <col min="12291" max="12291" width="8.7109375" customWidth="1"/>
    <col min="12292" max="12292" width="5.5703125" customWidth="1"/>
    <col min="12293" max="12293" width="1.85546875" customWidth="1"/>
    <col min="12294" max="12294" width="2.42578125" customWidth="1"/>
    <col min="12295" max="12295" width="8.85546875" customWidth="1"/>
    <col min="12296" max="12296" width="5.42578125" customWidth="1"/>
    <col min="12297" max="12297" width="4" customWidth="1"/>
    <col min="12298" max="12298" width="10.42578125" customWidth="1"/>
    <col min="12299" max="12299" width="12.7109375" customWidth="1"/>
    <col min="12300" max="12300" width="0" hidden="1" customWidth="1"/>
    <col min="12301" max="12301" width="16.140625" bestFit="1" customWidth="1"/>
    <col min="12302" max="12302" width="2" customWidth="1"/>
    <col min="12303" max="12303" width="1.28515625" customWidth="1"/>
    <col min="12304" max="12304" width="12.5703125" customWidth="1"/>
    <col min="12305" max="12305" width="8.5703125" customWidth="1"/>
    <col min="12306" max="12306" width="2.28515625" customWidth="1"/>
    <col min="12307" max="12307" width="5.140625" customWidth="1"/>
    <col min="12308" max="12308" width="5.7109375" customWidth="1"/>
    <col min="12309" max="12309" width="6.7109375" customWidth="1"/>
    <col min="12310" max="12310" width="0.42578125" customWidth="1"/>
    <col min="12311" max="12311" width="10.7109375" customWidth="1"/>
    <col min="12312" max="12312" width="4.5703125" customWidth="1"/>
    <col min="12313" max="12313" width="1.85546875" customWidth="1"/>
    <col min="12314" max="12314" width="12.140625" customWidth="1"/>
    <col min="12315" max="12315" width="2.140625" customWidth="1"/>
    <col min="12316" max="12316" width="10.7109375" customWidth="1"/>
    <col min="12317" max="12317" width="2.42578125" customWidth="1"/>
    <col min="12318" max="12318" width="0" hidden="1" customWidth="1"/>
    <col min="12319" max="12319" width="9.85546875" customWidth="1"/>
    <col min="12320" max="12320" width="14" customWidth="1"/>
    <col min="12321" max="12321" width="8.85546875" customWidth="1"/>
    <col min="12545" max="12545" width="1" customWidth="1"/>
    <col min="12546" max="12546" width="4" customWidth="1"/>
    <col min="12547" max="12547" width="8.7109375" customWidth="1"/>
    <col min="12548" max="12548" width="5.5703125" customWidth="1"/>
    <col min="12549" max="12549" width="1.85546875" customWidth="1"/>
    <col min="12550" max="12550" width="2.42578125" customWidth="1"/>
    <col min="12551" max="12551" width="8.85546875" customWidth="1"/>
    <col min="12552" max="12552" width="5.42578125" customWidth="1"/>
    <col min="12553" max="12553" width="4" customWidth="1"/>
    <col min="12554" max="12554" width="10.42578125" customWidth="1"/>
    <col min="12555" max="12555" width="12.7109375" customWidth="1"/>
    <col min="12556" max="12556" width="0" hidden="1" customWidth="1"/>
    <col min="12557" max="12557" width="16.140625" bestFit="1" customWidth="1"/>
    <col min="12558" max="12558" width="2" customWidth="1"/>
    <col min="12559" max="12559" width="1.28515625" customWidth="1"/>
    <col min="12560" max="12560" width="12.5703125" customWidth="1"/>
    <col min="12561" max="12561" width="8.5703125" customWidth="1"/>
    <col min="12562" max="12562" width="2.28515625" customWidth="1"/>
    <col min="12563" max="12563" width="5.140625" customWidth="1"/>
    <col min="12564" max="12564" width="5.7109375" customWidth="1"/>
    <col min="12565" max="12565" width="6.7109375" customWidth="1"/>
    <col min="12566" max="12566" width="0.42578125" customWidth="1"/>
    <col min="12567" max="12567" width="10.7109375" customWidth="1"/>
    <col min="12568" max="12568" width="4.5703125" customWidth="1"/>
    <col min="12569" max="12569" width="1.85546875" customWidth="1"/>
    <col min="12570" max="12570" width="12.140625" customWidth="1"/>
    <col min="12571" max="12571" width="2.140625" customWidth="1"/>
    <col min="12572" max="12572" width="10.7109375" customWidth="1"/>
    <col min="12573" max="12573" width="2.42578125" customWidth="1"/>
    <col min="12574" max="12574" width="0" hidden="1" customWidth="1"/>
    <col min="12575" max="12575" width="9.85546875" customWidth="1"/>
    <col min="12576" max="12576" width="14" customWidth="1"/>
    <col min="12577" max="12577" width="8.85546875" customWidth="1"/>
    <col min="12801" max="12801" width="1" customWidth="1"/>
    <col min="12802" max="12802" width="4" customWidth="1"/>
    <col min="12803" max="12803" width="8.7109375" customWidth="1"/>
    <col min="12804" max="12804" width="5.5703125" customWidth="1"/>
    <col min="12805" max="12805" width="1.85546875" customWidth="1"/>
    <col min="12806" max="12806" width="2.42578125" customWidth="1"/>
    <col min="12807" max="12807" width="8.85546875" customWidth="1"/>
    <col min="12808" max="12808" width="5.42578125" customWidth="1"/>
    <col min="12809" max="12809" width="4" customWidth="1"/>
    <col min="12810" max="12810" width="10.42578125" customWidth="1"/>
    <col min="12811" max="12811" width="12.7109375" customWidth="1"/>
    <col min="12812" max="12812" width="0" hidden="1" customWidth="1"/>
    <col min="12813" max="12813" width="16.140625" bestFit="1" customWidth="1"/>
    <col min="12814" max="12814" width="2" customWidth="1"/>
    <col min="12815" max="12815" width="1.28515625" customWidth="1"/>
    <col min="12816" max="12816" width="12.5703125" customWidth="1"/>
    <col min="12817" max="12817" width="8.5703125" customWidth="1"/>
    <col min="12818" max="12818" width="2.28515625" customWidth="1"/>
    <col min="12819" max="12819" width="5.140625" customWidth="1"/>
    <col min="12820" max="12820" width="5.7109375" customWidth="1"/>
    <col min="12821" max="12821" width="6.7109375" customWidth="1"/>
    <col min="12822" max="12822" width="0.42578125" customWidth="1"/>
    <col min="12823" max="12823" width="10.7109375" customWidth="1"/>
    <col min="12824" max="12824" width="4.5703125" customWidth="1"/>
    <col min="12825" max="12825" width="1.85546875" customWidth="1"/>
    <col min="12826" max="12826" width="12.140625" customWidth="1"/>
    <col min="12827" max="12827" width="2.140625" customWidth="1"/>
    <col min="12828" max="12828" width="10.7109375" customWidth="1"/>
    <col min="12829" max="12829" width="2.42578125" customWidth="1"/>
    <col min="12830" max="12830" width="0" hidden="1" customWidth="1"/>
    <col min="12831" max="12831" width="9.85546875" customWidth="1"/>
    <col min="12832" max="12832" width="14" customWidth="1"/>
    <col min="12833" max="12833" width="8.85546875" customWidth="1"/>
    <col min="13057" max="13057" width="1" customWidth="1"/>
    <col min="13058" max="13058" width="4" customWidth="1"/>
    <col min="13059" max="13059" width="8.7109375" customWidth="1"/>
    <col min="13060" max="13060" width="5.5703125" customWidth="1"/>
    <col min="13061" max="13061" width="1.85546875" customWidth="1"/>
    <col min="13062" max="13062" width="2.42578125" customWidth="1"/>
    <col min="13063" max="13063" width="8.85546875" customWidth="1"/>
    <col min="13064" max="13064" width="5.42578125" customWidth="1"/>
    <col min="13065" max="13065" width="4" customWidth="1"/>
    <col min="13066" max="13066" width="10.42578125" customWidth="1"/>
    <col min="13067" max="13067" width="12.7109375" customWidth="1"/>
    <col min="13068" max="13068" width="0" hidden="1" customWidth="1"/>
    <col min="13069" max="13069" width="16.140625" bestFit="1" customWidth="1"/>
    <col min="13070" max="13070" width="2" customWidth="1"/>
    <col min="13071" max="13071" width="1.28515625" customWidth="1"/>
    <col min="13072" max="13072" width="12.5703125" customWidth="1"/>
    <col min="13073" max="13073" width="8.5703125" customWidth="1"/>
    <col min="13074" max="13074" width="2.28515625" customWidth="1"/>
    <col min="13075" max="13075" width="5.140625" customWidth="1"/>
    <col min="13076" max="13076" width="5.7109375" customWidth="1"/>
    <col min="13077" max="13077" width="6.7109375" customWidth="1"/>
    <col min="13078" max="13078" width="0.42578125" customWidth="1"/>
    <col min="13079" max="13079" width="10.7109375" customWidth="1"/>
    <col min="13080" max="13080" width="4.5703125" customWidth="1"/>
    <col min="13081" max="13081" width="1.85546875" customWidth="1"/>
    <col min="13082" max="13082" width="12.140625" customWidth="1"/>
    <col min="13083" max="13083" width="2.140625" customWidth="1"/>
    <col min="13084" max="13084" width="10.7109375" customWidth="1"/>
    <col min="13085" max="13085" width="2.42578125" customWidth="1"/>
    <col min="13086" max="13086" width="0" hidden="1" customWidth="1"/>
    <col min="13087" max="13087" width="9.85546875" customWidth="1"/>
    <col min="13088" max="13088" width="14" customWidth="1"/>
    <col min="13089" max="13089" width="8.85546875" customWidth="1"/>
    <col min="13313" max="13313" width="1" customWidth="1"/>
    <col min="13314" max="13314" width="4" customWidth="1"/>
    <col min="13315" max="13315" width="8.7109375" customWidth="1"/>
    <col min="13316" max="13316" width="5.5703125" customWidth="1"/>
    <col min="13317" max="13317" width="1.85546875" customWidth="1"/>
    <col min="13318" max="13318" width="2.42578125" customWidth="1"/>
    <col min="13319" max="13319" width="8.85546875" customWidth="1"/>
    <col min="13320" max="13320" width="5.42578125" customWidth="1"/>
    <col min="13321" max="13321" width="4" customWidth="1"/>
    <col min="13322" max="13322" width="10.42578125" customWidth="1"/>
    <col min="13323" max="13323" width="12.7109375" customWidth="1"/>
    <col min="13324" max="13324" width="0" hidden="1" customWidth="1"/>
    <col min="13325" max="13325" width="16.140625" bestFit="1" customWidth="1"/>
    <col min="13326" max="13326" width="2" customWidth="1"/>
    <col min="13327" max="13327" width="1.28515625" customWidth="1"/>
    <col min="13328" max="13328" width="12.5703125" customWidth="1"/>
    <col min="13329" max="13329" width="8.5703125" customWidth="1"/>
    <col min="13330" max="13330" width="2.28515625" customWidth="1"/>
    <col min="13331" max="13331" width="5.140625" customWidth="1"/>
    <col min="13332" max="13332" width="5.7109375" customWidth="1"/>
    <col min="13333" max="13333" width="6.7109375" customWidth="1"/>
    <col min="13334" max="13334" width="0.42578125" customWidth="1"/>
    <col min="13335" max="13335" width="10.7109375" customWidth="1"/>
    <col min="13336" max="13336" width="4.5703125" customWidth="1"/>
    <col min="13337" max="13337" width="1.85546875" customWidth="1"/>
    <col min="13338" max="13338" width="12.140625" customWidth="1"/>
    <col min="13339" max="13339" width="2.140625" customWidth="1"/>
    <col min="13340" max="13340" width="10.7109375" customWidth="1"/>
    <col min="13341" max="13341" width="2.42578125" customWidth="1"/>
    <col min="13342" max="13342" width="0" hidden="1" customWidth="1"/>
    <col min="13343" max="13343" width="9.85546875" customWidth="1"/>
    <col min="13344" max="13344" width="14" customWidth="1"/>
    <col min="13345" max="13345" width="8.85546875" customWidth="1"/>
    <col min="13569" max="13569" width="1" customWidth="1"/>
    <col min="13570" max="13570" width="4" customWidth="1"/>
    <col min="13571" max="13571" width="8.7109375" customWidth="1"/>
    <col min="13572" max="13572" width="5.5703125" customWidth="1"/>
    <col min="13573" max="13573" width="1.85546875" customWidth="1"/>
    <col min="13574" max="13574" width="2.42578125" customWidth="1"/>
    <col min="13575" max="13575" width="8.85546875" customWidth="1"/>
    <col min="13576" max="13576" width="5.42578125" customWidth="1"/>
    <col min="13577" max="13577" width="4" customWidth="1"/>
    <col min="13578" max="13578" width="10.42578125" customWidth="1"/>
    <col min="13579" max="13579" width="12.7109375" customWidth="1"/>
    <col min="13580" max="13580" width="0" hidden="1" customWidth="1"/>
    <col min="13581" max="13581" width="16.140625" bestFit="1" customWidth="1"/>
    <col min="13582" max="13582" width="2" customWidth="1"/>
    <col min="13583" max="13583" width="1.28515625" customWidth="1"/>
    <col min="13584" max="13584" width="12.5703125" customWidth="1"/>
    <col min="13585" max="13585" width="8.5703125" customWidth="1"/>
    <col min="13586" max="13586" width="2.28515625" customWidth="1"/>
    <col min="13587" max="13587" width="5.140625" customWidth="1"/>
    <col min="13588" max="13588" width="5.7109375" customWidth="1"/>
    <col min="13589" max="13589" width="6.7109375" customWidth="1"/>
    <col min="13590" max="13590" width="0.42578125" customWidth="1"/>
    <col min="13591" max="13591" width="10.7109375" customWidth="1"/>
    <col min="13592" max="13592" width="4.5703125" customWidth="1"/>
    <col min="13593" max="13593" width="1.85546875" customWidth="1"/>
    <col min="13594" max="13594" width="12.140625" customWidth="1"/>
    <col min="13595" max="13595" width="2.140625" customWidth="1"/>
    <col min="13596" max="13596" width="10.7109375" customWidth="1"/>
    <col min="13597" max="13597" width="2.42578125" customWidth="1"/>
    <col min="13598" max="13598" width="0" hidden="1" customWidth="1"/>
    <col min="13599" max="13599" width="9.85546875" customWidth="1"/>
    <col min="13600" max="13600" width="14" customWidth="1"/>
    <col min="13601" max="13601" width="8.85546875" customWidth="1"/>
    <col min="13825" max="13825" width="1" customWidth="1"/>
    <col min="13826" max="13826" width="4" customWidth="1"/>
    <col min="13827" max="13827" width="8.7109375" customWidth="1"/>
    <col min="13828" max="13828" width="5.5703125" customWidth="1"/>
    <col min="13829" max="13829" width="1.85546875" customWidth="1"/>
    <col min="13830" max="13830" width="2.42578125" customWidth="1"/>
    <col min="13831" max="13831" width="8.85546875" customWidth="1"/>
    <col min="13832" max="13832" width="5.42578125" customWidth="1"/>
    <col min="13833" max="13833" width="4" customWidth="1"/>
    <col min="13834" max="13834" width="10.42578125" customWidth="1"/>
    <col min="13835" max="13835" width="12.7109375" customWidth="1"/>
    <col min="13836" max="13836" width="0" hidden="1" customWidth="1"/>
    <col min="13837" max="13837" width="16.140625" bestFit="1" customWidth="1"/>
    <col min="13838" max="13838" width="2" customWidth="1"/>
    <col min="13839" max="13839" width="1.28515625" customWidth="1"/>
    <col min="13840" max="13840" width="12.5703125" customWidth="1"/>
    <col min="13841" max="13841" width="8.5703125" customWidth="1"/>
    <col min="13842" max="13842" width="2.28515625" customWidth="1"/>
    <col min="13843" max="13843" width="5.140625" customWidth="1"/>
    <col min="13844" max="13844" width="5.7109375" customWidth="1"/>
    <col min="13845" max="13845" width="6.7109375" customWidth="1"/>
    <col min="13846" max="13846" width="0.42578125" customWidth="1"/>
    <col min="13847" max="13847" width="10.7109375" customWidth="1"/>
    <col min="13848" max="13848" width="4.5703125" customWidth="1"/>
    <col min="13849" max="13849" width="1.85546875" customWidth="1"/>
    <col min="13850" max="13850" width="12.140625" customWidth="1"/>
    <col min="13851" max="13851" width="2.140625" customWidth="1"/>
    <col min="13852" max="13852" width="10.7109375" customWidth="1"/>
    <col min="13853" max="13853" width="2.42578125" customWidth="1"/>
    <col min="13854" max="13854" width="0" hidden="1" customWidth="1"/>
    <col min="13855" max="13855" width="9.85546875" customWidth="1"/>
    <col min="13856" max="13856" width="14" customWidth="1"/>
    <col min="13857" max="13857" width="8.85546875" customWidth="1"/>
    <col min="14081" max="14081" width="1" customWidth="1"/>
    <col min="14082" max="14082" width="4" customWidth="1"/>
    <col min="14083" max="14083" width="8.7109375" customWidth="1"/>
    <col min="14084" max="14084" width="5.5703125" customWidth="1"/>
    <col min="14085" max="14085" width="1.85546875" customWidth="1"/>
    <col min="14086" max="14086" width="2.42578125" customWidth="1"/>
    <col min="14087" max="14087" width="8.85546875" customWidth="1"/>
    <col min="14088" max="14088" width="5.42578125" customWidth="1"/>
    <col min="14089" max="14089" width="4" customWidth="1"/>
    <col min="14090" max="14090" width="10.42578125" customWidth="1"/>
    <col min="14091" max="14091" width="12.7109375" customWidth="1"/>
    <col min="14092" max="14092" width="0" hidden="1" customWidth="1"/>
    <col min="14093" max="14093" width="16.140625" bestFit="1" customWidth="1"/>
    <col min="14094" max="14094" width="2" customWidth="1"/>
    <col min="14095" max="14095" width="1.28515625" customWidth="1"/>
    <col min="14096" max="14096" width="12.5703125" customWidth="1"/>
    <col min="14097" max="14097" width="8.5703125" customWidth="1"/>
    <col min="14098" max="14098" width="2.28515625" customWidth="1"/>
    <col min="14099" max="14099" width="5.140625" customWidth="1"/>
    <col min="14100" max="14100" width="5.7109375" customWidth="1"/>
    <col min="14101" max="14101" width="6.7109375" customWidth="1"/>
    <col min="14102" max="14102" width="0.42578125" customWidth="1"/>
    <col min="14103" max="14103" width="10.7109375" customWidth="1"/>
    <col min="14104" max="14104" width="4.5703125" customWidth="1"/>
    <col min="14105" max="14105" width="1.85546875" customWidth="1"/>
    <col min="14106" max="14106" width="12.140625" customWidth="1"/>
    <col min="14107" max="14107" width="2.140625" customWidth="1"/>
    <col min="14108" max="14108" width="10.7109375" customWidth="1"/>
    <col min="14109" max="14109" width="2.42578125" customWidth="1"/>
    <col min="14110" max="14110" width="0" hidden="1" customWidth="1"/>
    <col min="14111" max="14111" width="9.85546875" customWidth="1"/>
    <col min="14112" max="14112" width="14" customWidth="1"/>
    <col min="14113" max="14113" width="8.85546875" customWidth="1"/>
    <col min="14337" max="14337" width="1" customWidth="1"/>
    <col min="14338" max="14338" width="4" customWidth="1"/>
    <col min="14339" max="14339" width="8.7109375" customWidth="1"/>
    <col min="14340" max="14340" width="5.5703125" customWidth="1"/>
    <col min="14341" max="14341" width="1.85546875" customWidth="1"/>
    <col min="14342" max="14342" width="2.42578125" customWidth="1"/>
    <col min="14343" max="14343" width="8.85546875" customWidth="1"/>
    <col min="14344" max="14344" width="5.42578125" customWidth="1"/>
    <col min="14345" max="14345" width="4" customWidth="1"/>
    <col min="14346" max="14346" width="10.42578125" customWidth="1"/>
    <col min="14347" max="14347" width="12.7109375" customWidth="1"/>
    <col min="14348" max="14348" width="0" hidden="1" customWidth="1"/>
    <col min="14349" max="14349" width="16.140625" bestFit="1" customWidth="1"/>
    <col min="14350" max="14350" width="2" customWidth="1"/>
    <col min="14351" max="14351" width="1.28515625" customWidth="1"/>
    <col min="14352" max="14352" width="12.5703125" customWidth="1"/>
    <col min="14353" max="14353" width="8.5703125" customWidth="1"/>
    <col min="14354" max="14354" width="2.28515625" customWidth="1"/>
    <col min="14355" max="14355" width="5.140625" customWidth="1"/>
    <col min="14356" max="14356" width="5.7109375" customWidth="1"/>
    <col min="14357" max="14357" width="6.7109375" customWidth="1"/>
    <col min="14358" max="14358" width="0.42578125" customWidth="1"/>
    <col min="14359" max="14359" width="10.7109375" customWidth="1"/>
    <col min="14360" max="14360" width="4.5703125" customWidth="1"/>
    <col min="14361" max="14361" width="1.85546875" customWidth="1"/>
    <col min="14362" max="14362" width="12.140625" customWidth="1"/>
    <col min="14363" max="14363" width="2.140625" customWidth="1"/>
    <col min="14364" max="14364" width="10.7109375" customWidth="1"/>
    <col min="14365" max="14365" width="2.42578125" customWidth="1"/>
    <col min="14366" max="14366" width="0" hidden="1" customWidth="1"/>
    <col min="14367" max="14367" width="9.85546875" customWidth="1"/>
    <col min="14368" max="14368" width="14" customWidth="1"/>
    <col min="14369" max="14369" width="8.85546875" customWidth="1"/>
    <col min="14593" max="14593" width="1" customWidth="1"/>
    <col min="14594" max="14594" width="4" customWidth="1"/>
    <col min="14595" max="14595" width="8.7109375" customWidth="1"/>
    <col min="14596" max="14596" width="5.5703125" customWidth="1"/>
    <col min="14597" max="14597" width="1.85546875" customWidth="1"/>
    <col min="14598" max="14598" width="2.42578125" customWidth="1"/>
    <col min="14599" max="14599" width="8.85546875" customWidth="1"/>
    <col min="14600" max="14600" width="5.42578125" customWidth="1"/>
    <col min="14601" max="14601" width="4" customWidth="1"/>
    <col min="14602" max="14602" width="10.42578125" customWidth="1"/>
    <col min="14603" max="14603" width="12.7109375" customWidth="1"/>
    <col min="14604" max="14604" width="0" hidden="1" customWidth="1"/>
    <col min="14605" max="14605" width="16.140625" bestFit="1" customWidth="1"/>
    <col min="14606" max="14606" width="2" customWidth="1"/>
    <col min="14607" max="14607" width="1.28515625" customWidth="1"/>
    <col min="14608" max="14608" width="12.5703125" customWidth="1"/>
    <col min="14609" max="14609" width="8.5703125" customWidth="1"/>
    <col min="14610" max="14610" width="2.28515625" customWidth="1"/>
    <col min="14611" max="14611" width="5.140625" customWidth="1"/>
    <col min="14612" max="14612" width="5.7109375" customWidth="1"/>
    <col min="14613" max="14613" width="6.7109375" customWidth="1"/>
    <col min="14614" max="14614" width="0.42578125" customWidth="1"/>
    <col min="14615" max="14615" width="10.7109375" customWidth="1"/>
    <col min="14616" max="14616" width="4.5703125" customWidth="1"/>
    <col min="14617" max="14617" width="1.85546875" customWidth="1"/>
    <col min="14618" max="14618" width="12.140625" customWidth="1"/>
    <col min="14619" max="14619" width="2.140625" customWidth="1"/>
    <col min="14620" max="14620" width="10.7109375" customWidth="1"/>
    <col min="14621" max="14621" width="2.42578125" customWidth="1"/>
    <col min="14622" max="14622" width="0" hidden="1" customWidth="1"/>
    <col min="14623" max="14623" width="9.85546875" customWidth="1"/>
    <col min="14624" max="14624" width="14" customWidth="1"/>
    <col min="14625" max="14625" width="8.85546875" customWidth="1"/>
    <col min="14849" max="14849" width="1" customWidth="1"/>
    <col min="14850" max="14850" width="4" customWidth="1"/>
    <col min="14851" max="14851" width="8.7109375" customWidth="1"/>
    <col min="14852" max="14852" width="5.5703125" customWidth="1"/>
    <col min="14853" max="14853" width="1.85546875" customWidth="1"/>
    <col min="14854" max="14854" width="2.42578125" customWidth="1"/>
    <col min="14855" max="14855" width="8.85546875" customWidth="1"/>
    <col min="14856" max="14856" width="5.42578125" customWidth="1"/>
    <col min="14857" max="14857" width="4" customWidth="1"/>
    <col min="14858" max="14858" width="10.42578125" customWidth="1"/>
    <col min="14859" max="14859" width="12.7109375" customWidth="1"/>
    <col min="14860" max="14860" width="0" hidden="1" customWidth="1"/>
    <col min="14861" max="14861" width="16.140625" bestFit="1" customWidth="1"/>
    <col min="14862" max="14862" width="2" customWidth="1"/>
    <col min="14863" max="14863" width="1.28515625" customWidth="1"/>
    <col min="14864" max="14864" width="12.5703125" customWidth="1"/>
    <col min="14865" max="14865" width="8.5703125" customWidth="1"/>
    <col min="14866" max="14866" width="2.28515625" customWidth="1"/>
    <col min="14867" max="14867" width="5.140625" customWidth="1"/>
    <col min="14868" max="14868" width="5.7109375" customWidth="1"/>
    <col min="14869" max="14869" width="6.7109375" customWidth="1"/>
    <col min="14870" max="14870" width="0.42578125" customWidth="1"/>
    <col min="14871" max="14871" width="10.7109375" customWidth="1"/>
    <col min="14872" max="14872" width="4.5703125" customWidth="1"/>
    <col min="14873" max="14873" width="1.85546875" customWidth="1"/>
    <col min="14874" max="14874" width="12.140625" customWidth="1"/>
    <col min="14875" max="14875" width="2.140625" customWidth="1"/>
    <col min="14876" max="14876" width="10.7109375" customWidth="1"/>
    <col min="14877" max="14877" width="2.42578125" customWidth="1"/>
    <col min="14878" max="14878" width="0" hidden="1" customWidth="1"/>
    <col min="14879" max="14879" width="9.85546875" customWidth="1"/>
    <col min="14880" max="14880" width="14" customWidth="1"/>
    <col min="14881" max="14881" width="8.85546875" customWidth="1"/>
    <col min="15105" max="15105" width="1" customWidth="1"/>
    <col min="15106" max="15106" width="4" customWidth="1"/>
    <col min="15107" max="15107" width="8.7109375" customWidth="1"/>
    <col min="15108" max="15108" width="5.5703125" customWidth="1"/>
    <col min="15109" max="15109" width="1.85546875" customWidth="1"/>
    <col min="15110" max="15110" width="2.42578125" customWidth="1"/>
    <col min="15111" max="15111" width="8.85546875" customWidth="1"/>
    <col min="15112" max="15112" width="5.42578125" customWidth="1"/>
    <col min="15113" max="15113" width="4" customWidth="1"/>
    <col min="15114" max="15114" width="10.42578125" customWidth="1"/>
    <col min="15115" max="15115" width="12.7109375" customWidth="1"/>
    <col min="15116" max="15116" width="0" hidden="1" customWidth="1"/>
    <col min="15117" max="15117" width="16.140625" bestFit="1" customWidth="1"/>
    <col min="15118" max="15118" width="2" customWidth="1"/>
    <col min="15119" max="15119" width="1.28515625" customWidth="1"/>
    <col min="15120" max="15120" width="12.5703125" customWidth="1"/>
    <col min="15121" max="15121" width="8.5703125" customWidth="1"/>
    <col min="15122" max="15122" width="2.28515625" customWidth="1"/>
    <col min="15123" max="15123" width="5.140625" customWidth="1"/>
    <col min="15124" max="15124" width="5.7109375" customWidth="1"/>
    <col min="15125" max="15125" width="6.7109375" customWidth="1"/>
    <col min="15126" max="15126" width="0.42578125" customWidth="1"/>
    <col min="15127" max="15127" width="10.7109375" customWidth="1"/>
    <col min="15128" max="15128" width="4.5703125" customWidth="1"/>
    <col min="15129" max="15129" width="1.85546875" customWidth="1"/>
    <col min="15130" max="15130" width="12.140625" customWidth="1"/>
    <col min="15131" max="15131" width="2.140625" customWidth="1"/>
    <col min="15132" max="15132" width="10.7109375" customWidth="1"/>
    <col min="15133" max="15133" width="2.42578125" customWidth="1"/>
    <col min="15134" max="15134" width="0" hidden="1" customWidth="1"/>
    <col min="15135" max="15135" width="9.85546875" customWidth="1"/>
    <col min="15136" max="15136" width="14" customWidth="1"/>
    <col min="15137" max="15137" width="8.85546875" customWidth="1"/>
    <col min="15361" max="15361" width="1" customWidth="1"/>
    <col min="15362" max="15362" width="4" customWidth="1"/>
    <col min="15363" max="15363" width="8.7109375" customWidth="1"/>
    <col min="15364" max="15364" width="5.5703125" customWidth="1"/>
    <col min="15365" max="15365" width="1.85546875" customWidth="1"/>
    <col min="15366" max="15366" width="2.42578125" customWidth="1"/>
    <col min="15367" max="15367" width="8.85546875" customWidth="1"/>
    <col min="15368" max="15368" width="5.42578125" customWidth="1"/>
    <col min="15369" max="15369" width="4" customWidth="1"/>
    <col min="15370" max="15370" width="10.42578125" customWidth="1"/>
    <col min="15371" max="15371" width="12.7109375" customWidth="1"/>
    <col min="15372" max="15372" width="0" hidden="1" customWidth="1"/>
    <col min="15373" max="15373" width="16.140625" bestFit="1" customWidth="1"/>
    <col min="15374" max="15374" width="2" customWidth="1"/>
    <col min="15375" max="15375" width="1.28515625" customWidth="1"/>
    <col min="15376" max="15376" width="12.5703125" customWidth="1"/>
    <col min="15377" max="15377" width="8.5703125" customWidth="1"/>
    <col min="15378" max="15378" width="2.28515625" customWidth="1"/>
    <col min="15379" max="15379" width="5.140625" customWidth="1"/>
    <col min="15380" max="15380" width="5.7109375" customWidth="1"/>
    <col min="15381" max="15381" width="6.7109375" customWidth="1"/>
    <col min="15382" max="15382" width="0.42578125" customWidth="1"/>
    <col min="15383" max="15383" width="10.7109375" customWidth="1"/>
    <col min="15384" max="15384" width="4.5703125" customWidth="1"/>
    <col min="15385" max="15385" width="1.85546875" customWidth="1"/>
    <col min="15386" max="15386" width="12.140625" customWidth="1"/>
    <col min="15387" max="15387" width="2.140625" customWidth="1"/>
    <col min="15388" max="15388" width="10.7109375" customWidth="1"/>
    <col min="15389" max="15389" width="2.42578125" customWidth="1"/>
    <col min="15390" max="15390" width="0" hidden="1" customWidth="1"/>
    <col min="15391" max="15391" width="9.85546875" customWidth="1"/>
    <col min="15392" max="15392" width="14" customWidth="1"/>
    <col min="15393" max="15393" width="8.85546875" customWidth="1"/>
    <col min="15617" max="15617" width="1" customWidth="1"/>
    <col min="15618" max="15618" width="4" customWidth="1"/>
    <col min="15619" max="15619" width="8.7109375" customWidth="1"/>
    <col min="15620" max="15620" width="5.5703125" customWidth="1"/>
    <col min="15621" max="15621" width="1.85546875" customWidth="1"/>
    <col min="15622" max="15622" width="2.42578125" customWidth="1"/>
    <col min="15623" max="15623" width="8.85546875" customWidth="1"/>
    <col min="15624" max="15624" width="5.42578125" customWidth="1"/>
    <col min="15625" max="15625" width="4" customWidth="1"/>
    <col min="15626" max="15626" width="10.42578125" customWidth="1"/>
    <col min="15627" max="15627" width="12.7109375" customWidth="1"/>
    <col min="15628" max="15628" width="0" hidden="1" customWidth="1"/>
    <col min="15629" max="15629" width="16.140625" bestFit="1" customWidth="1"/>
    <col min="15630" max="15630" width="2" customWidth="1"/>
    <col min="15631" max="15631" width="1.28515625" customWidth="1"/>
    <col min="15632" max="15632" width="12.5703125" customWidth="1"/>
    <col min="15633" max="15633" width="8.5703125" customWidth="1"/>
    <col min="15634" max="15634" width="2.28515625" customWidth="1"/>
    <col min="15635" max="15635" width="5.140625" customWidth="1"/>
    <col min="15636" max="15636" width="5.7109375" customWidth="1"/>
    <col min="15637" max="15637" width="6.7109375" customWidth="1"/>
    <col min="15638" max="15638" width="0.42578125" customWidth="1"/>
    <col min="15639" max="15639" width="10.7109375" customWidth="1"/>
    <col min="15640" max="15640" width="4.5703125" customWidth="1"/>
    <col min="15641" max="15641" width="1.85546875" customWidth="1"/>
    <col min="15642" max="15642" width="12.140625" customWidth="1"/>
    <col min="15643" max="15643" width="2.140625" customWidth="1"/>
    <col min="15644" max="15644" width="10.7109375" customWidth="1"/>
    <col min="15645" max="15645" width="2.42578125" customWidth="1"/>
    <col min="15646" max="15646" width="0" hidden="1" customWidth="1"/>
    <col min="15647" max="15647" width="9.85546875" customWidth="1"/>
    <col min="15648" max="15648" width="14" customWidth="1"/>
    <col min="15649" max="15649" width="8.85546875" customWidth="1"/>
    <col min="15873" max="15873" width="1" customWidth="1"/>
    <col min="15874" max="15874" width="4" customWidth="1"/>
    <col min="15875" max="15875" width="8.7109375" customWidth="1"/>
    <col min="15876" max="15876" width="5.5703125" customWidth="1"/>
    <col min="15877" max="15877" width="1.85546875" customWidth="1"/>
    <col min="15878" max="15878" width="2.42578125" customWidth="1"/>
    <col min="15879" max="15879" width="8.85546875" customWidth="1"/>
    <col min="15880" max="15880" width="5.42578125" customWidth="1"/>
    <col min="15881" max="15881" width="4" customWidth="1"/>
    <col min="15882" max="15882" width="10.42578125" customWidth="1"/>
    <col min="15883" max="15883" width="12.7109375" customWidth="1"/>
    <col min="15884" max="15884" width="0" hidden="1" customWidth="1"/>
    <col min="15885" max="15885" width="16.140625" bestFit="1" customWidth="1"/>
    <col min="15886" max="15886" width="2" customWidth="1"/>
    <col min="15887" max="15887" width="1.28515625" customWidth="1"/>
    <col min="15888" max="15888" width="12.5703125" customWidth="1"/>
    <col min="15889" max="15889" width="8.5703125" customWidth="1"/>
    <col min="15890" max="15890" width="2.28515625" customWidth="1"/>
    <col min="15891" max="15891" width="5.140625" customWidth="1"/>
    <col min="15892" max="15892" width="5.7109375" customWidth="1"/>
    <col min="15893" max="15893" width="6.7109375" customWidth="1"/>
    <col min="15894" max="15894" width="0.42578125" customWidth="1"/>
    <col min="15895" max="15895" width="10.7109375" customWidth="1"/>
    <col min="15896" max="15896" width="4.5703125" customWidth="1"/>
    <col min="15897" max="15897" width="1.85546875" customWidth="1"/>
    <col min="15898" max="15898" width="12.140625" customWidth="1"/>
    <col min="15899" max="15899" width="2.140625" customWidth="1"/>
    <col min="15900" max="15900" width="10.7109375" customWidth="1"/>
    <col min="15901" max="15901" width="2.42578125" customWidth="1"/>
    <col min="15902" max="15902" width="0" hidden="1" customWidth="1"/>
    <col min="15903" max="15903" width="9.85546875" customWidth="1"/>
    <col min="15904" max="15904" width="14" customWidth="1"/>
    <col min="15905" max="15905" width="8.85546875" customWidth="1"/>
    <col min="16129" max="16129" width="1" customWidth="1"/>
    <col min="16130" max="16130" width="4" customWidth="1"/>
    <col min="16131" max="16131" width="8.7109375" customWidth="1"/>
    <col min="16132" max="16132" width="5.5703125" customWidth="1"/>
    <col min="16133" max="16133" width="1.85546875" customWidth="1"/>
    <col min="16134" max="16134" width="2.42578125" customWidth="1"/>
    <col min="16135" max="16135" width="8.85546875" customWidth="1"/>
    <col min="16136" max="16136" width="5.42578125" customWidth="1"/>
    <col min="16137" max="16137" width="4" customWidth="1"/>
    <col min="16138" max="16138" width="10.42578125" customWidth="1"/>
    <col min="16139" max="16139" width="12.7109375" customWidth="1"/>
    <col min="16140" max="16140" width="0" hidden="1" customWidth="1"/>
    <col min="16141" max="16141" width="16.140625" bestFit="1" customWidth="1"/>
    <col min="16142" max="16142" width="2" customWidth="1"/>
    <col min="16143" max="16143" width="1.28515625" customWidth="1"/>
    <col min="16144" max="16144" width="12.5703125" customWidth="1"/>
    <col min="16145" max="16145" width="8.5703125" customWidth="1"/>
    <col min="16146" max="16146" width="2.28515625" customWidth="1"/>
    <col min="16147" max="16147" width="5.140625" customWidth="1"/>
    <col min="16148" max="16148" width="5.7109375" customWidth="1"/>
    <col min="16149" max="16149" width="6.7109375" customWidth="1"/>
    <col min="16150" max="16150" width="0.42578125" customWidth="1"/>
    <col min="16151" max="16151" width="10.7109375" customWidth="1"/>
    <col min="16152" max="16152" width="4.5703125" customWidth="1"/>
    <col min="16153" max="16153" width="1.85546875" customWidth="1"/>
    <col min="16154" max="16154" width="12.140625" customWidth="1"/>
    <col min="16155" max="16155" width="2.140625" customWidth="1"/>
    <col min="16156" max="16156" width="10.7109375" customWidth="1"/>
    <col min="16157" max="16157" width="2.42578125" customWidth="1"/>
    <col min="16158" max="16158" width="0" hidden="1" customWidth="1"/>
    <col min="16159" max="16159" width="9.85546875" customWidth="1"/>
    <col min="16160" max="16160" width="14" customWidth="1"/>
    <col min="16161" max="16161" width="8.85546875" customWidth="1"/>
  </cols>
  <sheetData>
    <row r="1" spans="1:33" ht="12.6" customHeight="1">
      <c r="A1" s="141"/>
      <c r="B1" s="141"/>
      <c r="C1" s="141"/>
      <c r="D1" s="141"/>
      <c r="E1" s="141"/>
      <c r="J1" s="133" t="s">
        <v>81</v>
      </c>
      <c r="K1" s="133"/>
      <c r="L1" s="133"/>
      <c r="M1" s="133"/>
      <c r="N1" s="133"/>
      <c r="O1" s="133"/>
      <c r="P1" s="133"/>
      <c r="Q1" s="133"/>
      <c r="R1" s="133"/>
      <c r="S1" s="133"/>
      <c r="T1" s="133"/>
      <c r="U1" s="133"/>
      <c r="V1" s="133"/>
      <c r="W1" s="133"/>
      <c r="X1" s="133"/>
      <c r="Y1" s="133"/>
      <c r="Z1" s="133"/>
      <c r="AA1" s="133"/>
      <c r="AB1" s="133"/>
      <c r="AD1" s="142"/>
      <c r="AE1" s="142"/>
      <c r="AF1" s="142"/>
      <c r="AG1" s="142"/>
    </row>
    <row r="2" spans="1:33" ht="4.7" customHeight="1">
      <c r="A2" s="141"/>
      <c r="B2" s="141"/>
      <c r="C2" s="141"/>
      <c r="D2" s="141"/>
      <c r="E2" s="141"/>
      <c r="F2" s="141"/>
      <c r="J2" s="133"/>
      <c r="K2" s="133"/>
      <c r="L2" s="133"/>
      <c r="M2" s="133"/>
      <c r="N2" s="133"/>
      <c r="O2" s="133"/>
      <c r="P2" s="133"/>
      <c r="Q2" s="133"/>
      <c r="R2" s="133"/>
      <c r="S2" s="133"/>
      <c r="T2" s="133"/>
      <c r="U2" s="133"/>
      <c r="V2" s="133"/>
      <c r="W2" s="133"/>
      <c r="X2" s="133"/>
      <c r="Y2" s="133"/>
      <c r="Z2" s="133"/>
      <c r="AA2" s="133"/>
      <c r="AB2" s="133"/>
    </row>
    <row r="3" spans="1:33" ht="9.6" customHeight="1">
      <c r="A3" s="141"/>
      <c r="B3" s="141"/>
      <c r="C3" s="141"/>
      <c r="D3" s="141"/>
      <c r="E3" s="141"/>
      <c r="F3" s="141"/>
      <c r="J3" s="133" t="s">
        <v>82</v>
      </c>
      <c r="K3" s="133"/>
      <c r="L3" s="133"/>
      <c r="M3" s="133"/>
      <c r="N3" s="133"/>
      <c r="O3" s="133"/>
      <c r="P3" s="133"/>
      <c r="Q3" s="133"/>
      <c r="R3" s="133"/>
      <c r="S3" s="133"/>
      <c r="T3" s="133"/>
      <c r="U3" s="133"/>
      <c r="V3" s="133"/>
      <c r="W3" s="133"/>
      <c r="X3" s="133"/>
      <c r="Y3" s="133"/>
      <c r="Z3" s="133"/>
      <c r="AA3" s="133"/>
      <c r="AB3" s="133"/>
    </row>
    <row r="4" spans="1:33" ht="6.2" customHeight="1">
      <c r="A4" s="141"/>
      <c r="B4" s="141"/>
      <c r="C4" s="141"/>
      <c r="D4" s="141"/>
      <c r="J4" s="133"/>
      <c r="K4" s="133"/>
      <c r="L4" s="133"/>
      <c r="M4" s="133"/>
      <c r="N4" s="133"/>
      <c r="O4" s="133"/>
      <c r="P4" s="133"/>
      <c r="Q4" s="133"/>
      <c r="R4" s="133"/>
      <c r="S4" s="133"/>
      <c r="T4" s="133"/>
      <c r="U4" s="133"/>
      <c r="V4" s="133"/>
      <c r="W4" s="133"/>
      <c r="X4" s="133"/>
      <c r="Y4" s="133"/>
      <c r="Z4" s="133"/>
      <c r="AA4" s="133"/>
      <c r="AB4" s="133"/>
    </row>
    <row r="5" spans="1:33" ht="7.7" customHeight="1">
      <c r="A5" s="141"/>
      <c r="B5" s="141"/>
      <c r="C5" s="141"/>
      <c r="D5" s="141"/>
      <c r="J5" s="133" t="s">
        <v>83</v>
      </c>
      <c r="K5" s="133"/>
      <c r="L5" s="133"/>
      <c r="M5" s="133"/>
      <c r="N5" s="133"/>
      <c r="O5" s="133"/>
      <c r="P5" s="133"/>
      <c r="Q5" s="133"/>
      <c r="R5" s="133"/>
      <c r="S5" s="133"/>
      <c r="T5" s="133"/>
      <c r="U5" s="133"/>
      <c r="V5" s="133"/>
      <c r="W5" s="133"/>
      <c r="X5" s="133"/>
      <c r="Y5" s="133"/>
      <c r="Z5" s="133"/>
      <c r="AA5" s="133"/>
      <c r="AB5" s="133"/>
    </row>
    <row r="6" spans="1:33" ht="6.2" customHeight="1">
      <c r="A6" s="143"/>
      <c r="B6" s="143"/>
      <c r="C6" s="143"/>
      <c r="D6" s="143"/>
      <c r="E6" s="143"/>
      <c r="F6" s="143"/>
      <c r="J6" s="133"/>
      <c r="K6" s="133"/>
      <c r="L6" s="133"/>
      <c r="M6" s="133"/>
      <c r="N6" s="133"/>
      <c r="O6" s="133"/>
      <c r="P6" s="133"/>
      <c r="Q6" s="133"/>
      <c r="R6" s="133"/>
      <c r="S6" s="133"/>
      <c r="T6" s="133"/>
      <c r="U6" s="133"/>
      <c r="V6" s="133"/>
      <c r="W6" s="133"/>
      <c r="X6" s="133"/>
      <c r="Y6" s="133"/>
      <c r="Z6" s="133"/>
      <c r="AA6" s="133"/>
      <c r="AB6" s="133"/>
    </row>
    <row r="7" spans="1:33" ht="7.7" customHeight="1">
      <c r="A7" s="143"/>
      <c r="B7" s="143"/>
      <c r="C7" s="143"/>
      <c r="D7" s="143"/>
      <c r="E7" s="143"/>
      <c r="F7" s="143"/>
      <c r="J7" s="133" t="s">
        <v>155</v>
      </c>
      <c r="K7" s="133"/>
      <c r="L7" s="133"/>
      <c r="M7" s="133"/>
      <c r="N7" s="133"/>
      <c r="O7" s="133"/>
      <c r="P7" s="133"/>
      <c r="Q7" s="133"/>
      <c r="R7" s="133"/>
      <c r="S7" s="133"/>
      <c r="T7" s="133"/>
      <c r="U7" s="133"/>
      <c r="V7" s="133"/>
      <c r="W7" s="133"/>
      <c r="X7" s="133"/>
      <c r="Y7" s="133"/>
      <c r="Z7" s="133"/>
      <c r="AA7" s="133"/>
      <c r="AB7" s="133"/>
    </row>
    <row r="8" spans="1:33" ht="6.2" customHeight="1">
      <c r="J8" s="133"/>
      <c r="K8" s="133"/>
      <c r="L8" s="133"/>
      <c r="M8" s="133"/>
      <c r="N8" s="133"/>
      <c r="O8" s="133"/>
      <c r="P8" s="133"/>
      <c r="Q8" s="133"/>
      <c r="R8" s="133"/>
      <c r="S8" s="133"/>
      <c r="T8" s="133"/>
      <c r="U8" s="133"/>
      <c r="V8" s="133"/>
      <c r="W8" s="133"/>
      <c r="X8" s="133"/>
      <c r="Y8" s="133"/>
      <c r="Z8" s="133"/>
      <c r="AA8" s="133"/>
      <c r="AB8" s="133"/>
    </row>
    <row r="9" spans="1:33" ht="13.35" customHeight="1">
      <c r="J9" s="133" t="s">
        <v>156</v>
      </c>
      <c r="K9" s="133"/>
      <c r="L9" s="133"/>
      <c r="M9" s="133"/>
      <c r="N9" s="133"/>
      <c r="O9" s="133"/>
      <c r="P9" s="133"/>
      <c r="Q9" s="133"/>
      <c r="R9" s="133"/>
      <c r="S9" s="133"/>
      <c r="T9" s="133"/>
      <c r="U9" s="133"/>
      <c r="V9" s="133"/>
      <c r="W9" s="133"/>
      <c r="X9" s="133"/>
      <c r="Y9" s="133"/>
      <c r="Z9" s="133"/>
      <c r="AA9" s="133"/>
      <c r="AB9" s="133"/>
    </row>
    <row r="10" spans="1:33" ht="6.95" customHeight="1"/>
    <row r="11" spans="1:33" ht="15.75" customHeight="1">
      <c r="O11" s="134"/>
      <c r="P11" s="134"/>
      <c r="Q11" s="134"/>
      <c r="S11" s="135"/>
      <c r="T11" s="135"/>
      <c r="U11" s="48"/>
      <c r="V11" s="136"/>
      <c r="W11" s="136"/>
    </row>
    <row r="12" spans="1:33" ht="13.35" customHeight="1">
      <c r="A12" s="137" t="s">
        <v>157</v>
      </c>
      <c r="B12" s="137"/>
      <c r="C12" s="137"/>
      <c r="D12" s="137"/>
      <c r="E12" s="137"/>
      <c r="F12" s="137"/>
      <c r="G12" s="137"/>
      <c r="H12" s="137"/>
      <c r="I12" s="137"/>
      <c r="J12" s="137"/>
      <c r="K12" s="132" t="s">
        <v>158</v>
      </c>
      <c r="L12" s="132"/>
      <c r="M12" s="138" t="s">
        <v>159</v>
      </c>
      <c r="N12" s="132" t="s">
        <v>160</v>
      </c>
      <c r="O12" s="132"/>
      <c r="P12" s="132"/>
      <c r="Q12" s="140" t="s">
        <v>161</v>
      </c>
      <c r="R12" s="140"/>
      <c r="S12" s="140"/>
      <c r="T12" s="132" t="s">
        <v>162</v>
      </c>
      <c r="U12" s="132"/>
      <c r="V12" s="132"/>
      <c r="W12" s="132" t="s">
        <v>163</v>
      </c>
      <c r="X12" s="132"/>
      <c r="Y12" s="132" t="s">
        <v>164</v>
      </c>
      <c r="Z12" s="132"/>
      <c r="AA12" s="132"/>
      <c r="AB12" s="132" t="s">
        <v>165</v>
      </c>
      <c r="AC12" s="132"/>
      <c r="AD12" s="132"/>
      <c r="AE12" s="132" t="s">
        <v>166</v>
      </c>
      <c r="AF12" s="132" t="s">
        <v>167</v>
      </c>
      <c r="AG12" s="132" t="s">
        <v>168</v>
      </c>
    </row>
    <row r="13" spans="1:33" ht="13.35" customHeight="1">
      <c r="A13" s="132" t="s">
        <v>169</v>
      </c>
      <c r="B13" s="132"/>
      <c r="C13" s="132"/>
      <c r="D13" s="132"/>
      <c r="E13" s="132"/>
      <c r="F13" s="132"/>
      <c r="G13" s="132"/>
      <c r="H13" s="49" t="s">
        <v>170</v>
      </c>
      <c r="I13" s="137" t="s">
        <v>3</v>
      </c>
      <c r="J13" s="137"/>
      <c r="K13" s="132"/>
      <c r="L13" s="132"/>
      <c r="M13" s="139"/>
      <c r="N13" s="132"/>
      <c r="O13" s="132"/>
      <c r="P13" s="132"/>
      <c r="Q13" s="140"/>
      <c r="R13" s="140"/>
      <c r="S13" s="140"/>
      <c r="T13" s="132"/>
      <c r="U13" s="132"/>
      <c r="V13" s="132"/>
      <c r="W13" s="132"/>
      <c r="X13" s="132"/>
      <c r="Y13" s="132"/>
      <c r="Z13" s="132"/>
      <c r="AA13" s="132"/>
      <c r="AB13" s="132"/>
      <c r="AC13" s="132"/>
      <c r="AD13" s="132"/>
      <c r="AE13" s="132"/>
      <c r="AF13" s="132"/>
      <c r="AG13" s="132"/>
    </row>
    <row r="14" spans="1:33" ht="14.1" customHeight="1">
      <c r="A14" s="50"/>
      <c r="B14" s="131" t="s">
        <v>13</v>
      </c>
      <c r="C14" s="131"/>
      <c r="D14" s="131"/>
      <c r="E14" s="131"/>
      <c r="F14" s="131"/>
      <c r="G14" s="131"/>
      <c r="H14" s="51" t="s">
        <v>171</v>
      </c>
      <c r="I14" s="50"/>
      <c r="J14" s="50"/>
      <c r="K14" s="122">
        <v>3841892848</v>
      </c>
      <c r="L14" s="122"/>
      <c r="M14" s="52">
        <v>738572930</v>
      </c>
      <c r="N14" s="122">
        <v>3103319918</v>
      </c>
      <c r="O14" s="122"/>
      <c r="P14" s="122"/>
      <c r="Q14" s="123">
        <v>718324124</v>
      </c>
      <c r="R14" s="123"/>
      <c r="S14" s="123"/>
      <c r="T14" s="122">
        <v>320325368</v>
      </c>
      <c r="U14" s="122"/>
      <c r="V14" s="122"/>
      <c r="W14" s="123">
        <v>65046355</v>
      </c>
      <c r="X14" s="123"/>
      <c r="Y14" s="122">
        <v>2064670426</v>
      </c>
      <c r="Z14" s="122"/>
      <c r="AA14" s="122"/>
      <c r="AB14" s="123">
        <v>1999624071</v>
      </c>
      <c r="AC14" s="123"/>
      <c r="AD14" s="123"/>
      <c r="AE14" s="53" t="s">
        <v>172</v>
      </c>
      <c r="AF14" s="52">
        <v>2384995794</v>
      </c>
      <c r="AG14" s="53" t="s">
        <v>173</v>
      </c>
    </row>
    <row r="15" spans="1:33" ht="13.35" customHeight="1">
      <c r="A15" s="129" t="s">
        <v>90</v>
      </c>
      <c r="B15" s="129"/>
      <c r="C15" s="129"/>
      <c r="D15" s="129"/>
      <c r="E15" s="129"/>
      <c r="F15" s="129"/>
      <c r="G15" s="129"/>
      <c r="H15" s="54" t="s">
        <v>174</v>
      </c>
      <c r="I15" s="129" t="s">
        <v>175</v>
      </c>
      <c r="J15" s="129"/>
      <c r="K15" s="130">
        <v>551713198</v>
      </c>
      <c r="L15" s="130"/>
      <c r="M15" s="55">
        <v>241086806</v>
      </c>
      <c r="N15" s="126">
        <v>310626392</v>
      </c>
      <c r="O15" s="126"/>
      <c r="P15" s="126"/>
      <c r="Q15" s="125">
        <v>0</v>
      </c>
      <c r="R15" s="125"/>
      <c r="S15" s="125"/>
      <c r="T15" s="126">
        <v>0</v>
      </c>
      <c r="U15" s="126"/>
      <c r="V15" s="126"/>
      <c r="W15" s="125">
        <v>0</v>
      </c>
      <c r="X15" s="125"/>
      <c r="Y15" s="126">
        <v>310626392</v>
      </c>
      <c r="Z15" s="126"/>
      <c r="AA15" s="126"/>
      <c r="AB15" s="125">
        <v>310626392</v>
      </c>
      <c r="AC15" s="125"/>
      <c r="AD15" s="125"/>
      <c r="AE15" s="57" t="s">
        <v>176</v>
      </c>
      <c r="AF15" s="55">
        <v>310626392</v>
      </c>
      <c r="AG15" s="57" t="s">
        <v>176</v>
      </c>
    </row>
    <row r="16" spans="1:33" ht="13.35" customHeight="1">
      <c r="A16" s="129" t="s">
        <v>92</v>
      </c>
      <c r="B16" s="129"/>
      <c r="C16" s="129"/>
      <c r="D16" s="129"/>
      <c r="E16" s="129"/>
      <c r="F16" s="129"/>
      <c r="G16" s="129"/>
      <c r="H16" s="54" t="s">
        <v>177</v>
      </c>
      <c r="I16" s="129" t="s">
        <v>178</v>
      </c>
      <c r="J16" s="129"/>
      <c r="K16" s="130">
        <v>40000000</v>
      </c>
      <c r="L16" s="130"/>
      <c r="M16" s="55">
        <v>22129785</v>
      </c>
      <c r="N16" s="126">
        <v>17870215</v>
      </c>
      <c r="O16" s="126"/>
      <c r="P16" s="126"/>
      <c r="Q16" s="125">
        <v>0</v>
      </c>
      <c r="R16" s="125"/>
      <c r="S16" s="125"/>
      <c r="T16" s="126">
        <v>0</v>
      </c>
      <c r="U16" s="126"/>
      <c r="V16" s="126"/>
      <c r="W16" s="125">
        <v>0</v>
      </c>
      <c r="X16" s="125"/>
      <c r="Y16" s="126">
        <v>17870215</v>
      </c>
      <c r="Z16" s="126"/>
      <c r="AA16" s="126"/>
      <c r="AB16" s="125">
        <v>17870215</v>
      </c>
      <c r="AC16" s="125"/>
      <c r="AD16" s="125"/>
      <c r="AE16" s="57" t="s">
        <v>179</v>
      </c>
      <c r="AF16" s="55">
        <v>17870215</v>
      </c>
      <c r="AG16" s="57" t="s">
        <v>179</v>
      </c>
    </row>
    <row r="17" spans="1:33" ht="13.35" customHeight="1">
      <c r="A17" s="129" t="s">
        <v>94</v>
      </c>
      <c r="B17" s="129"/>
      <c r="C17" s="129"/>
      <c r="D17" s="129"/>
      <c r="E17" s="129"/>
      <c r="F17" s="129"/>
      <c r="G17" s="129"/>
      <c r="H17" s="54" t="s">
        <v>180</v>
      </c>
      <c r="I17" s="129" t="s">
        <v>181</v>
      </c>
      <c r="J17" s="129"/>
      <c r="K17" s="130">
        <v>23906254</v>
      </c>
      <c r="L17" s="130"/>
      <c r="M17" s="55">
        <v>2774034</v>
      </c>
      <c r="N17" s="126">
        <v>21132220</v>
      </c>
      <c r="O17" s="126"/>
      <c r="P17" s="126"/>
      <c r="Q17" s="125">
        <v>140211</v>
      </c>
      <c r="R17" s="125"/>
      <c r="S17" s="125"/>
      <c r="T17" s="126">
        <v>0</v>
      </c>
      <c r="U17" s="126"/>
      <c r="V17" s="126"/>
      <c r="W17" s="125">
        <v>0</v>
      </c>
      <c r="X17" s="125"/>
      <c r="Y17" s="126">
        <v>20992009</v>
      </c>
      <c r="Z17" s="126"/>
      <c r="AA17" s="126"/>
      <c r="AB17" s="125">
        <v>20992009</v>
      </c>
      <c r="AC17" s="125"/>
      <c r="AD17" s="125"/>
      <c r="AE17" s="57" t="s">
        <v>182</v>
      </c>
      <c r="AF17" s="55">
        <v>20992009</v>
      </c>
      <c r="AG17" s="57" t="s">
        <v>182</v>
      </c>
    </row>
    <row r="18" spans="1:33" ht="13.35" customHeight="1">
      <c r="A18" s="129" t="s">
        <v>96</v>
      </c>
      <c r="B18" s="129"/>
      <c r="C18" s="129"/>
      <c r="D18" s="129"/>
      <c r="E18" s="129"/>
      <c r="F18" s="129"/>
      <c r="G18" s="129"/>
      <c r="H18" s="54" t="s">
        <v>183</v>
      </c>
      <c r="I18" s="129" t="s">
        <v>184</v>
      </c>
      <c r="J18" s="129"/>
      <c r="K18" s="130">
        <v>51273011</v>
      </c>
      <c r="L18" s="130"/>
      <c r="M18" s="55">
        <v>50647745</v>
      </c>
      <c r="N18" s="126">
        <v>625266</v>
      </c>
      <c r="O18" s="126"/>
      <c r="P18" s="126"/>
      <c r="Q18" s="125">
        <v>22891</v>
      </c>
      <c r="R18" s="125"/>
      <c r="S18" s="125"/>
      <c r="T18" s="126">
        <v>0</v>
      </c>
      <c r="U18" s="126"/>
      <c r="V18" s="126"/>
      <c r="W18" s="125">
        <v>0</v>
      </c>
      <c r="X18" s="125"/>
      <c r="Y18" s="126">
        <v>602375</v>
      </c>
      <c r="Z18" s="126"/>
      <c r="AA18" s="126"/>
      <c r="AB18" s="125">
        <v>602375</v>
      </c>
      <c r="AC18" s="125"/>
      <c r="AD18" s="125"/>
      <c r="AE18" s="57" t="s">
        <v>185</v>
      </c>
      <c r="AF18" s="55">
        <v>602375</v>
      </c>
      <c r="AG18" s="57" t="s">
        <v>185</v>
      </c>
    </row>
    <row r="19" spans="1:33" ht="13.35" customHeight="1">
      <c r="A19" s="129" t="s">
        <v>98</v>
      </c>
      <c r="B19" s="129"/>
      <c r="C19" s="129"/>
      <c r="D19" s="129"/>
      <c r="E19" s="129"/>
      <c r="F19" s="129"/>
      <c r="G19" s="129"/>
      <c r="H19" s="54" t="s">
        <v>186</v>
      </c>
      <c r="I19" s="129" t="s">
        <v>187</v>
      </c>
      <c r="J19" s="129"/>
      <c r="K19" s="130">
        <v>23651045</v>
      </c>
      <c r="L19" s="130"/>
      <c r="M19" s="55">
        <v>11220784</v>
      </c>
      <c r="N19" s="126">
        <v>12430261</v>
      </c>
      <c r="O19" s="126"/>
      <c r="P19" s="126"/>
      <c r="Q19" s="125">
        <v>234394</v>
      </c>
      <c r="R19" s="125"/>
      <c r="S19" s="125"/>
      <c r="T19" s="126">
        <v>0</v>
      </c>
      <c r="U19" s="126"/>
      <c r="V19" s="126"/>
      <c r="W19" s="125">
        <v>0</v>
      </c>
      <c r="X19" s="125"/>
      <c r="Y19" s="126">
        <v>12195867</v>
      </c>
      <c r="Z19" s="126"/>
      <c r="AA19" s="126"/>
      <c r="AB19" s="125">
        <v>12195867</v>
      </c>
      <c r="AC19" s="125"/>
      <c r="AD19" s="125"/>
      <c r="AE19" s="57" t="s">
        <v>188</v>
      </c>
      <c r="AF19" s="55">
        <v>12195867</v>
      </c>
      <c r="AG19" s="57" t="s">
        <v>188</v>
      </c>
    </row>
    <row r="20" spans="1:33" ht="13.35" customHeight="1">
      <c r="A20" s="129" t="s">
        <v>99</v>
      </c>
      <c r="B20" s="129"/>
      <c r="C20" s="129"/>
      <c r="D20" s="129"/>
      <c r="E20" s="129"/>
      <c r="F20" s="129"/>
      <c r="G20" s="129"/>
      <c r="H20" s="54" t="s">
        <v>189</v>
      </c>
      <c r="I20" s="129" t="s">
        <v>190</v>
      </c>
      <c r="J20" s="129"/>
      <c r="K20" s="130">
        <v>100000000</v>
      </c>
      <c r="L20" s="130"/>
      <c r="M20" s="55">
        <v>82824271</v>
      </c>
      <c r="N20" s="126">
        <v>17175729</v>
      </c>
      <c r="O20" s="126"/>
      <c r="P20" s="126"/>
      <c r="Q20" s="125">
        <v>422767</v>
      </c>
      <c r="R20" s="125"/>
      <c r="S20" s="125"/>
      <c r="T20" s="126">
        <v>0</v>
      </c>
      <c r="U20" s="126"/>
      <c r="V20" s="126"/>
      <c r="W20" s="125">
        <v>0</v>
      </c>
      <c r="X20" s="125"/>
      <c r="Y20" s="126">
        <v>16752962</v>
      </c>
      <c r="Z20" s="126"/>
      <c r="AA20" s="126"/>
      <c r="AB20" s="125">
        <v>16752962</v>
      </c>
      <c r="AC20" s="125"/>
      <c r="AD20" s="125"/>
      <c r="AE20" s="57" t="s">
        <v>191</v>
      </c>
      <c r="AF20" s="55">
        <v>16752962</v>
      </c>
      <c r="AG20" s="57" t="s">
        <v>191</v>
      </c>
    </row>
    <row r="21" spans="1:33" ht="13.35" customHeight="1">
      <c r="A21" s="129" t="s">
        <v>101</v>
      </c>
      <c r="B21" s="129"/>
      <c r="C21" s="129"/>
      <c r="D21" s="129"/>
      <c r="E21" s="129"/>
      <c r="F21" s="129"/>
      <c r="G21" s="129"/>
      <c r="H21" s="54" t="s">
        <v>192</v>
      </c>
      <c r="I21" s="129" t="s">
        <v>193</v>
      </c>
      <c r="J21" s="129"/>
      <c r="K21" s="130">
        <v>39764936</v>
      </c>
      <c r="L21" s="130"/>
      <c r="M21" s="55">
        <v>24451707</v>
      </c>
      <c r="N21" s="126">
        <v>15313229</v>
      </c>
      <c r="O21" s="126"/>
      <c r="P21" s="126"/>
      <c r="Q21" s="125">
        <v>234394</v>
      </c>
      <c r="R21" s="125"/>
      <c r="S21" s="125"/>
      <c r="T21" s="126">
        <v>0</v>
      </c>
      <c r="U21" s="126"/>
      <c r="V21" s="126"/>
      <c r="W21" s="125">
        <v>0</v>
      </c>
      <c r="X21" s="125"/>
      <c r="Y21" s="126">
        <v>15078835</v>
      </c>
      <c r="Z21" s="126"/>
      <c r="AA21" s="126"/>
      <c r="AB21" s="125">
        <v>15078835</v>
      </c>
      <c r="AC21" s="125"/>
      <c r="AD21" s="125"/>
      <c r="AE21" s="57" t="s">
        <v>194</v>
      </c>
      <c r="AF21" s="55">
        <v>15078835</v>
      </c>
      <c r="AG21" s="57" t="s">
        <v>194</v>
      </c>
    </row>
    <row r="22" spans="1:33" ht="13.35" customHeight="1">
      <c r="A22" s="129" t="s">
        <v>102</v>
      </c>
      <c r="B22" s="129"/>
      <c r="C22" s="129"/>
      <c r="D22" s="129"/>
      <c r="E22" s="129"/>
      <c r="F22" s="129"/>
      <c r="G22" s="129"/>
      <c r="H22" s="54" t="s">
        <v>195</v>
      </c>
      <c r="I22" s="129" t="s">
        <v>196</v>
      </c>
      <c r="J22" s="129"/>
      <c r="K22" s="130">
        <v>3187500</v>
      </c>
      <c r="L22" s="130"/>
      <c r="M22" s="55">
        <v>1620581</v>
      </c>
      <c r="N22" s="126">
        <v>1566919</v>
      </c>
      <c r="O22" s="126"/>
      <c r="P22" s="126"/>
      <c r="Q22" s="125">
        <v>29884</v>
      </c>
      <c r="R22" s="125"/>
      <c r="S22" s="125"/>
      <c r="T22" s="126">
        <v>0</v>
      </c>
      <c r="U22" s="126"/>
      <c r="V22" s="126"/>
      <c r="W22" s="125">
        <v>0</v>
      </c>
      <c r="X22" s="125"/>
      <c r="Y22" s="126">
        <v>1537035</v>
      </c>
      <c r="Z22" s="126"/>
      <c r="AA22" s="126"/>
      <c r="AB22" s="125">
        <v>1537035</v>
      </c>
      <c r="AC22" s="125"/>
      <c r="AD22" s="125"/>
      <c r="AE22" s="57" t="s">
        <v>197</v>
      </c>
      <c r="AF22" s="55">
        <v>1537035</v>
      </c>
      <c r="AG22" s="57" t="s">
        <v>197</v>
      </c>
    </row>
    <row r="23" spans="1:33" ht="13.35" customHeight="1">
      <c r="A23" s="129" t="s">
        <v>103</v>
      </c>
      <c r="B23" s="129"/>
      <c r="C23" s="129"/>
      <c r="D23" s="129"/>
      <c r="E23" s="129"/>
      <c r="F23" s="129"/>
      <c r="G23" s="129"/>
      <c r="H23" s="54" t="s">
        <v>198</v>
      </c>
      <c r="I23" s="129" t="s">
        <v>199</v>
      </c>
      <c r="J23" s="129"/>
      <c r="K23" s="130">
        <v>87400000</v>
      </c>
      <c r="L23" s="130"/>
      <c r="M23" s="55">
        <v>87400000</v>
      </c>
      <c r="N23" s="126">
        <v>0</v>
      </c>
      <c r="O23" s="126"/>
      <c r="P23" s="126"/>
      <c r="Q23" s="125">
        <v>0</v>
      </c>
      <c r="R23" s="125"/>
      <c r="S23" s="125"/>
      <c r="T23" s="126">
        <v>0</v>
      </c>
      <c r="U23" s="126"/>
      <c r="V23" s="126"/>
      <c r="W23" s="125">
        <v>0</v>
      </c>
      <c r="X23" s="125"/>
      <c r="Y23" s="126">
        <v>0</v>
      </c>
      <c r="Z23" s="126"/>
      <c r="AA23" s="126"/>
      <c r="AB23" s="125">
        <v>0</v>
      </c>
      <c r="AC23" s="125"/>
      <c r="AD23" s="125"/>
      <c r="AE23" s="57" t="s">
        <v>97</v>
      </c>
      <c r="AF23" s="55">
        <v>0</v>
      </c>
      <c r="AG23" s="57" t="s">
        <v>97</v>
      </c>
    </row>
    <row r="24" spans="1:33" ht="13.35" customHeight="1">
      <c r="A24" s="129" t="s">
        <v>104</v>
      </c>
      <c r="B24" s="129"/>
      <c r="C24" s="129"/>
      <c r="D24" s="129"/>
      <c r="E24" s="129"/>
      <c r="F24" s="129"/>
      <c r="G24" s="129"/>
      <c r="H24" s="54" t="s">
        <v>200</v>
      </c>
      <c r="I24" s="129" t="s">
        <v>201</v>
      </c>
      <c r="J24" s="129"/>
      <c r="K24" s="130">
        <v>15468751</v>
      </c>
      <c r="L24" s="130"/>
      <c r="M24" s="55">
        <v>7242430</v>
      </c>
      <c r="N24" s="126">
        <v>8226321</v>
      </c>
      <c r="O24" s="126"/>
      <c r="P24" s="126"/>
      <c r="Q24" s="125">
        <v>156887</v>
      </c>
      <c r="R24" s="125"/>
      <c r="S24" s="125"/>
      <c r="T24" s="126">
        <v>0</v>
      </c>
      <c r="U24" s="126"/>
      <c r="V24" s="126"/>
      <c r="W24" s="125">
        <v>0</v>
      </c>
      <c r="X24" s="125"/>
      <c r="Y24" s="126">
        <v>8069434</v>
      </c>
      <c r="Z24" s="126"/>
      <c r="AA24" s="126"/>
      <c r="AB24" s="125">
        <v>8069434</v>
      </c>
      <c r="AC24" s="125"/>
      <c r="AD24" s="125"/>
      <c r="AE24" s="57" t="s">
        <v>202</v>
      </c>
      <c r="AF24" s="55">
        <v>8069434</v>
      </c>
      <c r="AG24" s="57" t="s">
        <v>202</v>
      </c>
    </row>
    <row r="25" spans="1:33" ht="13.35" customHeight="1">
      <c r="A25" s="129" t="s">
        <v>106</v>
      </c>
      <c r="B25" s="129"/>
      <c r="C25" s="129"/>
      <c r="D25" s="129"/>
      <c r="E25" s="129"/>
      <c r="F25" s="129"/>
      <c r="G25" s="129"/>
      <c r="H25" s="54" t="s">
        <v>203</v>
      </c>
      <c r="I25" s="129" t="s">
        <v>204</v>
      </c>
      <c r="J25" s="129"/>
      <c r="K25" s="130">
        <v>1580048837</v>
      </c>
      <c r="L25" s="130"/>
      <c r="M25" s="55">
        <v>0</v>
      </c>
      <c r="N25" s="126">
        <v>1580048837</v>
      </c>
      <c r="O25" s="126"/>
      <c r="P25" s="126"/>
      <c r="Q25" s="125">
        <v>583339904</v>
      </c>
      <c r="R25" s="125"/>
      <c r="S25" s="125"/>
      <c r="T25" s="126">
        <v>0</v>
      </c>
      <c r="U25" s="126"/>
      <c r="V25" s="126"/>
      <c r="W25" s="125">
        <v>27688625</v>
      </c>
      <c r="X25" s="125"/>
      <c r="Y25" s="126">
        <v>996708933</v>
      </c>
      <c r="Z25" s="126"/>
      <c r="AA25" s="126"/>
      <c r="AB25" s="125">
        <v>969020308</v>
      </c>
      <c r="AC25" s="125"/>
      <c r="AD25" s="125"/>
      <c r="AE25" s="57" t="s">
        <v>205</v>
      </c>
      <c r="AF25" s="55">
        <v>996708933</v>
      </c>
      <c r="AG25" s="57" t="s">
        <v>205</v>
      </c>
    </row>
    <row r="26" spans="1:33" ht="13.35" customHeight="1">
      <c r="A26" s="129" t="s">
        <v>108</v>
      </c>
      <c r="B26" s="129"/>
      <c r="C26" s="129"/>
      <c r="D26" s="129"/>
      <c r="E26" s="129"/>
      <c r="F26" s="129"/>
      <c r="G26" s="129"/>
      <c r="H26" s="54" t="s">
        <v>206</v>
      </c>
      <c r="I26" s="129" t="s">
        <v>207</v>
      </c>
      <c r="J26" s="129"/>
      <c r="K26" s="130">
        <v>0</v>
      </c>
      <c r="L26" s="130"/>
      <c r="M26" s="55">
        <v>0</v>
      </c>
      <c r="N26" s="126">
        <v>0</v>
      </c>
      <c r="O26" s="126"/>
      <c r="P26" s="126"/>
      <c r="Q26" s="125">
        <v>0</v>
      </c>
      <c r="R26" s="125"/>
      <c r="S26" s="125"/>
      <c r="T26" s="126">
        <v>0</v>
      </c>
      <c r="U26" s="126"/>
      <c r="V26" s="126"/>
      <c r="W26" s="125">
        <v>0</v>
      </c>
      <c r="X26" s="125"/>
      <c r="Y26" s="126">
        <v>0</v>
      </c>
      <c r="Z26" s="126"/>
      <c r="AA26" s="126"/>
      <c r="AB26" s="125">
        <v>0</v>
      </c>
      <c r="AC26" s="125"/>
      <c r="AD26" s="125"/>
      <c r="AE26" s="57"/>
      <c r="AF26" s="55">
        <v>0</v>
      </c>
      <c r="AG26" s="57"/>
    </row>
    <row r="27" spans="1:33" ht="13.35" customHeight="1">
      <c r="A27" s="129" t="s">
        <v>109</v>
      </c>
      <c r="B27" s="129"/>
      <c r="C27" s="129"/>
      <c r="D27" s="129"/>
      <c r="E27" s="129"/>
      <c r="F27" s="129"/>
      <c r="G27" s="129"/>
      <c r="H27" s="54" t="s">
        <v>208</v>
      </c>
      <c r="I27" s="129" t="s">
        <v>209</v>
      </c>
      <c r="J27" s="129"/>
      <c r="K27" s="130">
        <v>362100000</v>
      </c>
      <c r="L27" s="130"/>
      <c r="M27" s="55">
        <v>0</v>
      </c>
      <c r="N27" s="126">
        <v>362100000</v>
      </c>
      <c r="O27" s="126"/>
      <c r="P27" s="126"/>
      <c r="Q27" s="125">
        <v>6178671</v>
      </c>
      <c r="R27" s="125"/>
      <c r="S27" s="125"/>
      <c r="T27" s="126">
        <v>120873232</v>
      </c>
      <c r="U27" s="126"/>
      <c r="V27" s="126"/>
      <c r="W27" s="125">
        <v>20789130</v>
      </c>
      <c r="X27" s="125"/>
      <c r="Y27" s="126">
        <v>235048097</v>
      </c>
      <c r="Z27" s="126"/>
      <c r="AA27" s="126"/>
      <c r="AB27" s="125">
        <v>214258967</v>
      </c>
      <c r="AC27" s="125"/>
      <c r="AD27" s="125"/>
      <c r="AE27" s="57" t="s">
        <v>210</v>
      </c>
      <c r="AF27" s="55">
        <v>355921329</v>
      </c>
      <c r="AG27" s="57" t="s">
        <v>211</v>
      </c>
    </row>
    <row r="28" spans="1:33" ht="13.35" customHeight="1">
      <c r="A28" s="129" t="s">
        <v>111</v>
      </c>
      <c r="B28" s="129"/>
      <c r="C28" s="129"/>
      <c r="D28" s="129"/>
      <c r="E28" s="129"/>
      <c r="F28" s="129"/>
      <c r="G28" s="129"/>
      <c r="H28" s="54" t="s">
        <v>212</v>
      </c>
      <c r="I28" s="129" t="s">
        <v>213</v>
      </c>
      <c r="J28" s="129"/>
      <c r="K28" s="130">
        <v>0</v>
      </c>
      <c r="L28" s="130"/>
      <c r="M28" s="55">
        <v>0</v>
      </c>
      <c r="N28" s="126">
        <v>0</v>
      </c>
      <c r="O28" s="126"/>
      <c r="P28" s="126"/>
      <c r="Q28" s="125">
        <v>0</v>
      </c>
      <c r="R28" s="125"/>
      <c r="S28" s="125"/>
      <c r="T28" s="126">
        <v>0</v>
      </c>
      <c r="U28" s="126"/>
      <c r="V28" s="126"/>
      <c r="W28" s="125">
        <v>0</v>
      </c>
      <c r="X28" s="125"/>
      <c r="Y28" s="126">
        <v>0</v>
      </c>
      <c r="Z28" s="126"/>
      <c r="AA28" s="126"/>
      <c r="AB28" s="125">
        <v>0</v>
      </c>
      <c r="AC28" s="125"/>
      <c r="AD28" s="125"/>
      <c r="AE28" s="57"/>
      <c r="AF28" s="55">
        <v>0</v>
      </c>
      <c r="AG28" s="57"/>
    </row>
    <row r="29" spans="1:33" ht="13.35" customHeight="1">
      <c r="A29" s="129" t="s">
        <v>112</v>
      </c>
      <c r="B29" s="129"/>
      <c r="C29" s="129"/>
      <c r="D29" s="129"/>
      <c r="E29" s="129"/>
      <c r="F29" s="129"/>
      <c r="G29" s="129"/>
      <c r="H29" s="54" t="s">
        <v>214</v>
      </c>
      <c r="I29" s="129" t="s">
        <v>215</v>
      </c>
      <c r="J29" s="129"/>
      <c r="K29" s="130">
        <v>57419949</v>
      </c>
      <c r="L29" s="130"/>
      <c r="M29" s="55">
        <v>33350849</v>
      </c>
      <c r="N29" s="126">
        <v>24069100</v>
      </c>
      <c r="O29" s="126"/>
      <c r="P29" s="126"/>
      <c r="Q29" s="125">
        <v>4725700</v>
      </c>
      <c r="R29" s="125"/>
      <c r="S29" s="125"/>
      <c r="T29" s="126">
        <v>0</v>
      </c>
      <c r="U29" s="126"/>
      <c r="V29" s="126"/>
      <c r="W29" s="125">
        <v>5175800</v>
      </c>
      <c r="X29" s="125"/>
      <c r="Y29" s="126">
        <v>19343400</v>
      </c>
      <c r="Z29" s="126"/>
      <c r="AA29" s="126"/>
      <c r="AB29" s="125">
        <v>14167600</v>
      </c>
      <c r="AC29" s="125"/>
      <c r="AD29" s="125"/>
      <c r="AE29" s="57" t="s">
        <v>216</v>
      </c>
      <c r="AF29" s="55">
        <v>19343400</v>
      </c>
      <c r="AG29" s="57" t="s">
        <v>216</v>
      </c>
    </row>
    <row r="30" spans="1:33" ht="13.35" customHeight="1">
      <c r="A30" s="129" t="s">
        <v>114</v>
      </c>
      <c r="B30" s="129"/>
      <c r="C30" s="129"/>
      <c r="D30" s="129"/>
      <c r="E30" s="129"/>
      <c r="F30" s="129"/>
      <c r="G30" s="129"/>
      <c r="H30" s="54" t="s">
        <v>217</v>
      </c>
      <c r="I30" s="129" t="s">
        <v>218</v>
      </c>
      <c r="J30" s="129"/>
      <c r="K30" s="130">
        <v>48008757</v>
      </c>
      <c r="L30" s="130"/>
      <c r="M30" s="55">
        <v>19104057</v>
      </c>
      <c r="N30" s="126">
        <v>28904700</v>
      </c>
      <c r="O30" s="126"/>
      <c r="P30" s="126"/>
      <c r="Q30" s="125">
        <v>4226400</v>
      </c>
      <c r="R30" s="125"/>
      <c r="S30" s="125"/>
      <c r="T30" s="126">
        <v>0</v>
      </c>
      <c r="U30" s="126"/>
      <c r="V30" s="126"/>
      <c r="W30" s="125">
        <v>4583100</v>
      </c>
      <c r="X30" s="125"/>
      <c r="Y30" s="126">
        <v>24678300</v>
      </c>
      <c r="Z30" s="126"/>
      <c r="AA30" s="126"/>
      <c r="AB30" s="125">
        <v>20095200</v>
      </c>
      <c r="AC30" s="125"/>
      <c r="AD30" s="125"/>
      <c r="AE30" s="57" t="s">
        <v>219</v>
      </c>
      <c r="AF30" s="55">
        <v>24678300</v>
      </c>
      <c r="AG30" s="57" t="s">
        <v>219</v>
      </c>
    </row>
    <row r="31" spans="1:33" ht="13.35" customHeight="1">
      <c r="A31" s="129" t="s">
        <v>116</v>
      </c>
      <c r="B31" s="129"/>
      <c r="C31" s="129"/>
      <c r="D31" s="129"/>
      <c r="E31" s="129"/>
      <c r="F31" s="129"/>
      <c r="G31" s="129"/>
      <c r="H31" s="54" t="s">
        <v>220</v>
      </c>
      <c r="I31" s="129" t="s">
        <v>221</v>
      </c>
      <c r="J31" s="129"/>
      <c r="K31" s="130">
        <v>13610061</v>
      </c>
      <c r="L31" s="130"/>
      <c r="M31" s="55">
        <v>7437261</v>
      </c>
      <c r="N31" s="126">
        <v>6172800</v>
      </c>
      <c r="O31" s="126"/>
      <c r="P31" s="126"/>
      <c r="Q31" s="125">
        <v>711900</v>
      </c>
      <c r="R31" s="125"/>
      <c r="S31" s="125"/>
      <c r="T31" s="126">
        <v>0</v>
      </c>
      <c r="U31" s="126"/>
      <c r="V31" s="126"/>
      <c r="W31" s="125">
        <v>1293900</v>
      </c>
      <c r="X31" s="125"/>
      <c r="Y31" s="126">
        <v>5460900</v>
      </c>
      <c r="Z31" s="126"/>
      <c r="AA31" s="126"/>
      <c r="AB31" s="125">
        <v>4167000</v>
      </c>
      <c r="AC31" s="125"/>
      <c r="AD31" s="125"/>
      <c r="AE31" s="57" t="s">
        <v>222</v>
      </c>
      <c r="AF31" s="55">
        <v>5460900</v>
      </c>
      <c r="AG31" s="57" t="s">
        <v>222</v>
      </c>
    </row>
    <row r="32" spans="1:33" ht="13.35" customHeight="1">
      <c r="A32" s="129" t="s">
        <v>118</v>
      </c>
      <c r="B32" s="129"/>
      <c r="C32" s="129"/>
      <c r="D32" s="129"/>
      <c r="E32" s="129"/>
      <c r="F32" s="129"/>
      <c r="G32" s="129"/>
      <c r="H32" s="54" t="s">
        <v>223</v>
      </c>
      <c r="I32" s="129" t="s">
        <v>224</v>
      </c>
      <c r="J32" s="129"/>
      <c r="K32" s="130">
        <v>13738317</v>
      </c>
      <c r="L32" s="130"/>
      <c r="M32" s="55">
        <v>9944917</v>
      </c>
      <c r="N32" s="126">
        <v>3793400</v>
      </c>
      <c r="O32" s="126"/>
      <c r="P32" s="126"/>
      <c r="Q32" s="125">
        <v>0</v>
      </c>
      <c r="R32" s="125"/>
      <c r="S32" s="125"/>
      <c r="T32" s="126">
        <v>0</v>
      </c>
      <c r="U32" s="126"/>
      <c r="V32" s="126"/>
      <c r="W32" s="125">
        <v>661000</v>
      </c>
      <c r="X32" s="125"/>
      <c r="Y32" s="126">
        <v>3793400</v>
      </c>
      <c r="Z32" s="126"/>
      <c r="AA32" s="126"/>
      <c r="AB32" s="125">
        <v>3132400</v>
      </c>
      <c r="AC32" s="125"/>
      <c r="AD32" s="125"/>
      <c r="AE32" s="57" t="s">
        <v>225</v>
      </c>
      <c r="AF32" s="55">
        <v>3793400</v>
      </c>
      <c r="AG32" s="57" t="s">
        <v>225</v>
      </c>
    </row>
    <row r="33" spans="1:33" ht="13.35" customHeight="1">
      <c r="A33" s="129" t="s">
        <v>120</v>
      </c>
      <c r="B33" s="129"/>
      <c r="C33" s="129"/>
      <c r="D33" s="129"/>
      <c r="E33" s="129"/>
      <c r="F33" s="129"/>
      <c r="G33" s="129"/>
      <c r="H33" s="54" t="s">
        <v>226</v>
      </c>
      <c r="I33" s="129" t="s">
        <v>227</v>
      </c>
      <c r="J33" s="129"/>
      <c r="K33" s="130">
        <v>43666219</v>
      </c>
      <c r="L33" s="130"/>
      <c r="M33" s="55">
        <v>43666219</v>
      </c>
      <c r="N33" s="126">
        <v>0</v>
      </c>
      <c r="O33" s="126"/>
      <c r="P33" s="126"/>
      <c r="Q33" s="125">
        <v>0</v>
      </c>
      <c r="R33" s="125"/>
      <c r="S33" s="125"/>
      <c r="T33" s="126">
        <v>0</v>
      </c>
      <c r="U33" s="126"/>
      <c r="V33" s="126"/>
      <c r="W33" s="125">
        <v>0</v>
      </c>
      <c r="X33" s="125"/>
      <c r="Y33" s="126">
        <v>0</v>
      </c>
      <c r="Z33" s="126"/>
      <c r="AA33" s="126"/>
      <c r="AB33" s="125">
        <v>0</v>
      </c>
      <c r="AC33" s="125"/>
      <c r="AD33" s="125"/>
      <c r="AE33" s="57" t="s">
        <v>97</v>
      </c>
      <c r="AF33" s="55">
        <v>0</v>
      </c>
      <c r="AG33" s="57" t="s">
        <v>97</v>
      </c>
    </row>
    <row r="34" spans="1:33" ht="13.35" customHeight="1">
      <c r="A34" s="129" t="s">
        <v>121</v>
      </c>
      <c r="B34" s="129"/>
      <c r="C34" s="129"/>
      <c r="D34" s="129"/>
      <c r="E34" s="129"/>
      <c r="F34" s="129"/>
      <c r="G34" s="129"/>
      <c r="H34" s="54" t="s">
        <v>228</v>
      </c>
      <c r="I34" s="129" t="s">
        <v>229</v>
      </c>
      <c r="J34" s="129"/>
      <c r="K34" s="130">
        <v>5239946</v>
      </c>
      <c r="L34" s="130"/>
      <c r="M34" s="55">
        <v>5236567</v>
      </c>
      <c r="N34" s="126">
        <v>3379</v>
      </c>
      <c r="O34" s="126"/>
      <c r="P34" s="126"/>
      <c r="Q34" s="125">
        <v>121</v>
      </c>
      <c r="R34" s="125"/>
      <c r="S34" s="125"/>
      <c r="T34" s="126">
        <v>0</v>
      </c>
      <c r="U34" s="126"/>
      <c r="V34" s="126"/>
      <c r="W34" s="125">
        <v>0</v>
      </c>
      <c r="X34" s="125"/>
      <c r="Y34" s="126">
        <v>3258</v>
      </c>
      <c r="Z34" s="126"/>
      <c r="AA34" s="126"/>
      <c r="AB34" s="125">
        <v>3258</v>
      </c>
      <c r="AC34" s="125"/>
      <c r="AD34" s="125"/>
      <c r="AE34" s="57" t="s">
        <v>230</v>
      </c>
      <c r="AF34" s="55">
        <v>3258</v>
      </c>
      <c r="AG34" s="57" t="s">
        <v>230</v>
      </c>
    </row>
    <row r="35" spans="1:33" ht="13.35" customHeight="1">
      <c r="A35" s="129" t="s">
        <v>122</v>
      </c>
      <c r="B35" s="129"/>
      <c r="C35" s="129"/>
      <c r="D35" s="129"/>
      <c r="E35" s="129"/>
      <c r="F35" s="129"/>
      <c r="G35" s="129"/>
      <c r="H35" s="54" t="s">
        <v>231</v>
      </c>
      <c r="I35" s="129" t="s">
        <v>232</v>
      </c>
      <c r="J35" s="129"/>
      <c r="K35" s="130">
        <v>2838750</v>
      </c>
      <c r="L35" s="130"/>
      <c r="M35" s="55">
        <v>1384950</v>
      </c>
      <c r="N35" s="126">
        <v>1453800</v>
      </c>
      <c r="O35" s="126"/>
      <c r="P35" s="126"/>
      <c r="Q35" s="125">
        <v>0</v>
      </c>
      <c r="R35" s="125"/>
      <c r="S35" s="125"/>
      <c r="T35" s="126">
        <v>0</v>
      </c>
      <c r="U35" s="126"/>
      <c r="V35" s="126"/>
      <c r="W35" s="125">
        <v>270100</v>
      </c>
      <c r="X35" s="125"/>
      <c r="Y35" s="126">
        <v>1453800</v>
      </c>
      <c r="Z35" s="126"/>
      <c r="AA35" s="126"/>
      <c r="AB35" s="125">
        <v>1183700</v>
      </c>
      <c r="AC35" s="125"/>
      <c r="AD35" s="125"/>
      <c r="AE35" s="57" t="s">
        <v>233</v>
      </c>
      <c r="AF35" s="55">
        <v>1453800</v>
      </c>
      <c r="AG35" s="57" t="s">
        <v>233</v>
      </c>
    </row>
    <row r="36" spans="1:33" ht="13.35" customHeight="1">
      <c r="A36" s="129" t="s">
        <v>124</v>
      </c>
      <c r="B36" s="129"/>
      <c r="C36" s="129"/>
      <c r="D36" s="129"/>
      <c r="E36" s="129"/>
      <c r="F36" s="129"/>
      <c r="G36" s="129"/>
      <c r="H36" s="54" t="s">
        <v>234</v>
      </c>
      <c r="I36" s="129" t="s">
        <v>235</v>
      </c>
      <c r="J36" s="129"/>
      <c r="K36" s="130">
        <v>17032503</v>
      </c>
      <c r="L36" s="130"/>
      <c r="M36" s="55">
        <v>8332303</v>
      </c>
      <c r="N36" s="126">
        <v>8700200</v>
      </c>
      <c r="O36" s="126"/>
      <c r="P36" s="126"/>
      <c r="Q36" s="125">
        <v>0</v>
      </c>
      <c r="R36" s="125"/>
      <c r="S36" s="125"/>
      <c r="T36" s="126">
        <v>0</v>
      </c>
      <c r="U36" s="126"/>
      <c r="V36" s="126"/>
      <c r="W36" s="125">
        <v>1617900</v>
      </c>
      <c r="X36" s="125"/>
      <c r="Y36" s="126">
        <v>8700200</v>
      </c>
      <c r="Z36" s="126"/>
      <c r="AA36" s="126"/>
      <c r="AB36" s="125">
        <v>7082300</v>
      </c>
      <c r="AC36" s="125"/>
      <c r="AD36" s="125"/>
      <c r="AE36" s="57" t="s">
        <v>236</v>
      </c>
      <c r="AF36" s="55">
        <v>8700200</v>
      </c>
      <c r="AG36" s="57" t="s">
        <v>236</v>
      </c>
    </row>
    <row r="37" spans="1:33" ht="13.35" customHeight="1">
      <c r="A37" s="129" t="s">
        <v>126</v>
      </c>
      <c r="B37" s="129"/>
      <c r="C37" s="129"/>
      <c r="D37" s="129"/>
      <c r="E37" s="129"/>
      <c r="F37" s="129"/>
      <c r="G37" s="129"/>
      <c r="H37" s="54" t="s">
        <v>237</v>
      </c>
      <c r="I37" s="129" t="s">
        <v>238</v>
      </c>
      <c r="J37" s="129"/>
      <c r="K37" s="130">
        <v>2838750</v>
      </c>
      <c r="L37" s="130"/>
      <c r="M37" s="55">
        <v>1384950</v>
      </c>
      <c r="N37" s="126">
        <v>1453800</v>
      </c>
      <c r="O37" s="126"/>
      <c r="P37" s="126"/>
      <c r="Q37" s="125">
        <v>0</v>
      </c>
      <c r="R37" s="125"/>
      <c r="S37" s="125"/>
      <c r="T37" s="126">
        <v>0</v>
      </c>
      <c r="U37" s="126"/>
      <c r="V37" s="126"/>
      <c r="W37" s="125">
        <v>270100</v>
      </c>
      <c r="X37" s="125"/>
      <c r="Y37" s="126">
        <v>1453800</v>
      </c>
      <c r="Z37" s="126"/>
      <c r="AA37" s="126"/>
      <c r="AB37" s="125">
        <v>1183700</v>
      </c>
      <c r="AC37" s="125"/>
      <c r="AD37" s="125"/>
      <c r="AE37" s="57" t="s">
        <v>233</v>
      </c>
      <c r="AF37" s="55">
        <v>1453800</v>
      </c>
      <c r="AG37" s="57" t="s">
        <v>233</v>
      </c>
    </row>
    <row r="38" spans="1:33" ht="13.35" customHeight="1">
      <c r="A38" s="129" t="s">
        <v>127</v>
      </c>
      <c r="B38" s="129"/>
      <c r="C38" s="129"/>
      <c r="D38" s="129"/>
      <c r="E38" s="129"/>
      <c r="F38" s="129"/>
      <c r="G38" s="129"/>
      <c r="H38" s="54" t="s">
        <v>239</v>
      </c>
      <c r="I38" s="129" t="s">
        <v>240</v>
      </c>
      <c r="J38" s="129"/>
      <c r="K38" s="130">
        <v>21510003</v>
      </c>
      <c r="L38" s="130"/>
      <c r="M38" s="55">
        <v>9910803</v>
      </c>
      <c r="N38" s="126">
        <v>11599200</v>
      </c>
      <c r="O38" s="126"/>
      <c r="P38" s="126"/>
      <c r="Q38" s="125">
        <v>0</v>
      </c>
      <c r="R38" s="125"/>
      <c r="S38" s="125"/>
      <c r="T38" s="126">
        <v>0</v>
      </c>
      <c r="U38" s="126"/>
      <c r="V38" s="126"/>
      <c r="W38" s="125">
        <v>2156800</v>
      </c>
      <c r="X38" s="125"/>
      <c r="Y38" s="126">
        <v>11599200</v>
      </c>
      <c r="Z38" s="126"/>
      <c r="AA38" s="126"/>
      <c r="AB38" s="125">
        <v>9442400</v>
      </c>
      <c r="AC38" s="125"/>
      <c r="AD38" s="125"/>
      <c r="AE38" s="57" t="s">
        <v>241</v>
      </c>
      <c r="AF38" s="55">
        <v>11599200</v>
      </c>
      <c r="AG38" s="57" t="s">
        <v>241</v>
      </c>
    </row>
    <row r="39" spans="1:33" ht="13.35" customHeight="1">
      <c r="A39" s="129" t="s">
        <v>129</v>
      </c>
      <c r="B39" s="129"/>
      <c r="C39" s="129"/>
      <c r="D39" s="129"/>
      <c r="E39" s="129"/>
      <c r="F39" s="129"/>
      <c r="G39" s="129"/>
      <c r="H39" s="54" t="s">
        <v>242</v>
      </c>
      <c r="I39" s="129" t="s">
        <v>243</v>
      </c>
      <c r="J39" s="129"/>
      <c r="K39" s="130">
        <v>5677501</v>
      </c>
      <c r="L39" s="130"/>
      <c r="M39" s="55">
        <v>2774501</v>
      </c>
      <c r="N39" s="126">
        <v>2903000</v>
      </c>
      <c r="O39" s="126"/>
      <c r="P39" s="126"/>
      <c r="Q39" s="125">
        <v>0</v>
      </c>
      <c r="R39" s="125"/>
      <c r="S39" s="125"/>
      <c r="T39" s="126">
        <v>0</v>
      </c>
      <c r="U39" s="126"/>
      <c r="V39" s="126"/>
      <c r="W39" s="125">
        <v>539900</v>
      </c>
      <c r="X39" s="125"/>
      <c r="Y39" s="126">
        <v>2903000</v>
      </c>
      <c r="Z39" s="126"/>
      <c r="AA39" s="126"/>
      <c r="AB39" s="125">
        <v>2363100</v>
      </c>
      <c r="AC39" s="125"/>
      <c r="AD39" s="125"/>
      <c r="AE39" s="57" t="s">
        <v>244</v>
      </c>
      <c r="AF39" s="55">
        <v>2903000</v>
      </c>
      <c r="AG39" s="57" t="s">
        <v>244</v>
      </c>
    </row>
    <row r="40" spans="1:33" ht="13.35" customHeight="1">
      <c r="A40" s="129" t="s">
        <v>133</v>
      </c>
      <c r="B40" s="129"/>
      <c r="C40" s="129"/>
      <c r="D40" s="129"/>
      <c r="E40" s="129"/>
      <c r="F40" s="129"/>
      <c r="G40" s="129"/>
      <c r="H40" s="54" t="s">
        <v>245</v>
      </c>
      <c r="I40" s="129" t="s">
        <v>246</v>
      </c>
      <c r="J40" s="129"/>
      <c r="K40" s="130">
        <v>40000000</v>
      </c>
      <c r="L40" s="130"/>
      <c r="M40" s="55">
        <v>10000000</v>
      </c>
      <c r="N40" s="126">
        <v>30000000</v>
      </c>
      <c r="O40" s="126"/>
      <c r="P40" s="126"/>
      <c r="Q40" s="125">
        <v>30000000</v>
      </c>
      <c r="R40" s="125"/>
      <c r="S40" s="125"/>
      <c r="T40" s="126">
        <v>0</v>
      </c>
      <c r="U40" s="126"/>
      <c r="V40" s="126"/>
      <c r="W40" s="125">
        <v>0</v>
      </c>
      <c r="X40" s="125"/>
      <c r="Y40" s="126">
        <v>0</v>
      </c>
      <c r="Z40" s="126"/>
      <c r="AA40" s="126"/>
      <c r="AB40" s="125">
        <v>0</v>
      </c>
      <c r="AC40" s="125"/>
      <c r="AD40" s="125"/>
      <c r="AE40" s="57" t="s">
        <v>97</v>
      </c>
      <c r="AF40" s="55">
        <v>0</v>
      </c>
      <c r="AG40" s="57" t="s">
        <v>97</v>
      </c>
    </row>
    <row r="41" spans="1:33" ht="13.35" customHeight="1">
      <c r="A41" s="129" t="s">
        <v>134</v>
      </c>
      <c r="B41" s="129"/>
      <c r="C41" s="129"/>
      <c r="D41" s="129"/>
      <c r="E41" s="129"/>
      <c r="F41" s="129"/>
      <c r="G41" s="129"/>
      <c r="H41" s="54" t="s">
        <v>247</v>
      </c>
      <c r="I41" s="129" t="s">
        <v>248</v>
      </c>
      <c r="J41" s="129"/>
      <c r="K41" s="130">
        <v>20000000</v>
      </c>
      <c r="L41" s="130"/>
      <c r="M41" s="55">
        <v>10000000</v>
      </c>
      <c r="N41" s="126">
        <v>10000000</v>
      </c>
      <c r="O41" s="126"/>
      <c r="P41" s="126"/>
      <c r="Q41" s="125">
        <v>10000000</v>
      </c>
      <c r="R41" s="125"/>
      <c r="S41" s="125"/>
      <c r="T41" s="126">
        <v>0</v>
      </c>
      <c r="U41" s="126"/>
      <c r="V41" s="126"/>
      <c r="W41" s="125">
        <v>0</v>
      </c>
      <c r="X41" s="125"/>
      <c r="Y41" s="126">
        <v>0</v>
      </c>
      <c r="Z41" s="126"/>
      <c r="AA41" s="126"/>
      <c r="AB41" s="125">
        <v>0</v>
      </c>
      <c r="AC41" s="125"/>
      <c r="AD41" s="125"/>
      <c r="AE41" s="57" t="s">
        <v>97</v>
      </c>
      <c r="AF41" s="55">
        <v>0</v>
      </c>
      <c r="AG41" s="57" t="s">
        <v>97</v>
      </c>
    </row>
    <row r="42" spans="1:33" ht="13.35" customHeight="1">
      <c r="A42" s="129" t="s">
        <v>135</v>
      </c>
      <c r="B42" s="129"/>
      <c r="C42" s="129"/>
      <c r="D42" s="129"/>
      <c r="E42" s="129"/>
      <c r="F42" s="129"/>
      <c r="G42" s="129"/>
      <c r="H42" s="54" t="s">
        <v>249</v>
      </c>
      <c r="I42" s="129" t="s">
        <v>250</v>
      </c>
      <c r="J42" s="129"/>
      <c r="K42" s="130">
        <v>25000000</v>
      </c>
      <c r="L42" s="130"/>
      <c r="M42" s="55">
        <v>15001210</v>
      </c>
      <c r="N42" s="126">
        <v>9998790</v>
      </c>
      <c r="O42" s="126"/>
      <c r="P42" s="126"/>
      <c r="Q42" s="125">
        <v>2000000</v>
      </c>
      <c r="R42" s="125"/>
      <c r="S42" s="125"/>
      <c r="T42" s="126">
        <v>6000000</v>
      </c>
      <c r="U42" s="126"/>
      <c r="V42" s="126"/>
      <c r="W42" s="125">
        <v>0</v>
      </c>
      <c r="X42" s="125"/>
      <c r="Y42" s="126">
        <v>1998790</v>
      </c>
      <c r="Z42" s="126"/>
      <c r="AA42" s="126"/>
      <c r="AB42" s="125">
        <v>1998790</v>
      </c>
      <c r="AC42" s="125"/>
      <c r="AD42" s="125"/>
      <c r="AE42" s="57" t="s">
        <v>251</v>
      </c>
      <c r="AF42" s="55">
        <v>7998790</v>
      </c>
      <c r="AG42" s="57" t="s">
        <v>252</v>
      </c>
    </row>
    <row r="43" spans="1:33" ht="13.35" customHeight="1">
      <c r="A43" s="129" t="s">
        <v>136</v>
      </c>
      <c r="B43" s="129"/>
      <c r="C43" s="129"/>
      <c r="D43" s="129"/>
      <c r="E43" s="129"/>
      <c r="F43" s="129"/>
      <c r="G43" s="129"/>
      <c r="H43" s="54" t="s">
        <v>253</v>
      </c>
      <c r="I43" s="129" t="s">
        <v>254</v>
      </c>
      <c r="J43" s="129"/>
      <c r="K43" s="130">
        <v>0</v>
      </c>
      <c r="L43" s="130"/>
      <c r="M43" s="55">
        <v>0</v>
      </c>
      <c r="N43" s="126">
        <v>0</v>
      </c>
      <c r="O43" s="126"/>
      <c r="P43" s="126"/>
      <c r="Q43" s="125">
        <v>0</v>
      </c>
      <c r="R43" s="125"/>
      <c r="S43" s="125"/>
      <c r="T43" s="126">
        <v>0</v>
      </c>
      <c r="U43" s="126"/>
      <c r="V43" s="126"/>
      <c r="W43" s="125">
        <v>0</v>
      </c>
      <c r="X43" s="125"/>
      <c r="Y43" s="126">
        <v>0</v>
      </c>
      <c r="Z43" s="126"/>
      <c r="AA43" s="126"/>
      <c r="AB43" s="125">
        <v>0</v>
      </c>
      <c r="AC43" s="125"/>
      <c r="AD43" s="125"/>
      <c r="AE43" s="57"/>
      <c r="AF43" s="55">
        <v>0</v>
      </c>
      <c r="AG43" s="57"/>
    </row>
    <row r="44" spans="1:33" ht="13.35" customHeight="1">
      <c r="A44" s="129" t="s">
        <v>137</v>
      </c>
      <c r="B44" s="129"/>
      <c r="C44" s="129"/>
      <c r="D44" s="129"/>
      <c r="E44" s="129"/>
      <c r="F44" s="129"/>
      <c r="G44" s="129"/>
      <c r="H44" s="54" t="s">
        <v>255</v>
      </c>
      <c r="I44" s="129" t="s">
        <v>256</v>
      </c>
      <c r="J44" s="129"/>
      <c r="K44" s="130">
        <v>15225000</v>
      </c>
      <c r="L44" s="130"/>
      <c r="M44" s="55">
        <v>0</v>
      </c>
      <c r="N44" s="126">
        <v>15225000</v>
      </c>
      <c r="O44" s="126"/>
      <c r="P44" s="126"/>
      <c r="Q44" s="125">
        <v>0</v>
      </c>
      <c r="R44" s="125"/>
      <c r="S44" s="125"/>
      <c r="T44" s="126">
        <v>0</v>
      </c>
      <c r="U44" s="126"/>
      <c r="V44" s="126"/>
      <c r="W44" s="125">
        <v>0</v>
      </c>
      <c r="X44" s="125"/>
      <c r="Y44" s="126">
        <v>15225000</v>
      </c>
      <c r="Z44" s="126"/>
      <c r="AA44" s="126"/>
      <c r="AB44" s="125">
        <v>15225000</v>
      </c>
      <c r="AC44" s="125"/>
      <c r="AD44" s="125"/>
      <c r="AE44" s="57" t="s">
        <v>257</v>
      </c>
      <c r="AF44" s="55">
        <v>15225000</v>
      </c>
      <c r="AG44" s="57" t="s">
        <v>257</v>
      </c>
    </row>
    <row r="45" spans="1:33" ht="13.35" customHeight="1">
      <c r="A45" s="129" t="s">
        <v>138</v>
      </c>
      <c r="B45" s="129"/>
      <c r="C45" s="129"/>
      <c r="D45" s="129"/>
      <c r="E45" s="129"/>
      <c r="F45" s="129"/>
      <c r="G45" s="129"/>
      <c r="H45" s="54" t="s">
        <v>258</v>
      </c>
      <c r="I45" s="129" t="s">
        <v>259</v>
      </c>
      <c r="J45" s="129"/>
      <c r="K45" s="130">
        <v>8120000</v>
      </c>
      <c r="L45" s="130"/>
      <c r="M45" s="55">
        <v>1200</v>
      </c>
      <c r="N45" s="126">
        <v>8118800</v>
      </c>
      <c r="O45" s="126"/>
      <c r="P45" s="126"/>
      <c r="Q45" s="125">
        <v>0</v>
      </c>
      <c r="R45" s="125"/>
      <c r="S45" s="125"/>
      <c r="T45" s="126">
        <v>3000000</v>
      </c>
      <c r="U45" s="126"/>
      <c r="V45" s="126"/>
      <c r="W45" s="125">
        <v>0</v>
      </c>
      <c r="X45" s="125"/>
      <c r="Y45" s="126">
        <v>5118800</v>
      </c>
      <c r="Z45" s="126"/>
      <c r="AA45" s="126"/>
      <c r="AB45" s="125">
        <v>5118800</v>
      </c>
      <c r="AC45" s="125"/>
      <c r="AD45" s="125"/>
      <c r="AE45" s="57" t="s">
        <v>260</v>
      </c>
      <c r="AF45" s="55">
        <v>8118800</v>
      </c>
      <c r="AG45" s="57" t="s">
        <v>261</v>
      </c>
    </row>
    <row r="46" spans="1:33" ht="13.35" customHeight="1">
      <c r="A46" s="129" t="s">
        <v>139</v>
      </c>
      <c r="B46" s="129"/>
      <c r="C46" s="129"/>
      <c r="D46" s="129"/>
      <c r="E46" s="129"/>
      <c r="F46" s="129"/>
      <c r="G46" s="129"/>
      <c r="H46" s="54" t="s">
        <v>262</v>
      </c>
      <c r="I46" s="129" t="s">
        <v>263</v>
      </c>
      <c r="J46" s="129"/>
      <c r="K46" s="130">
        <v>18270000</v>
      </c>
      <c r="L46" s="130"/>
      <c r="M46" s="55">
        <v>18270000</v>
      </c>
      <c r="N46" s="126">
        <v>0</v>
      </c>
      <c r="O46" s="126"/>
      <c r="P46" s="126"/>
      <c r="Q46" s="125">
        <v>0</v>
      </c>
      <c r="R46" s="125"/>
      <c r="S46" s="125"/>
      <c r="T46" s="126">
        <v>0</v>
      </c>
      <c r="U46" s="126"/>
      <c r="V46" s="126"/>
      <c r="W46" s="125">
        <v>0</v>
      </c>
      <c r="X46" s="125"/>
      <c r="Y46" s="126">
        <v>0</v>
      </c>
      <c r="Z46" s="126"/>
      <c r="AA46" s="126"/>
      <c r="AB46" s="125">
        <v>0</v>
      </c>
      <c r="AC46" s="125"/>
      <c r="AD46" s="125"/>
      <c r="AE46" s="57" t="s">
        <v>97</v>
      </c>
      <c r="AF46" s="55">
        <v>0</v>
      </c>
      <c r="AG46" s="57" t="s">
        <v>97</v>
      </c>
    </row>
    <row r="47" spans="1:33" ht="13.35" customHeight="1">
      <c r="A47" s="129" t="s">
        <v>140</v>
      </c>
      <c r="B47" s="129"/>
      <c r="C47" s="129"/>
      <c r="D47" s="129"/>
      <c r="E47" s="129"/>
      <c r="F47" s="129"/>
      <c r="G47" s="129"/>
      <c r="H47" s="54" t="s">
        <v>264</v>
      </c>
      <c r="I47" s="129" t="s">
        <v>265</v>
      </c>
      <c r="J47" s="129"/>
      <c r="K47" s="130">
        <v>40600000</v>
      </c>
      <c r="L47" s="130"/>
      <c r="M47" s="55">
        <v>0</v>
      </c>
      <c r="N47" s="126">
        <v>40600000</v>
      </c>
      <c r="O47" s="126"/>
      <c r="P47" s="126"/>
      <c r="Q47" s="125">
        <v>0</v>
      </c>
      <c r="R47" s="125"/>
      <c r="S47" s="125"/>
      <c r="T47" s="126">
        <v>1824415</v>
      </c>
      <c r="U47" s="126"/>
      <c r="V47" s="126"/>
      <c r="W47" s="125">
        <v>0</v>
      </c>
      <c r="X47" s="125"/>
      <c r="Y47" s="126">
        <v>38775585</v>
      </c>
      <c r="Z47" s="126"/>
      <c r="AA47" s="126"/>
      <c r="AB47" s="125">
        <v>38775585</v>
      </c>
      <c r="AC47" s="125"/>
      <c r="AD47" s="125"/>
      <c r="AE47" s="57" t="s">
        <v>266</v>
      </c>
      <c r="AF47" s="55">
        <v>40600000</v>
      </c>
      <c r="AG47" s="57" t="s">
        <v>257</v>
      </c>
    </row>
    <row r="48" spans="1:33" ht="13.35" customHeight="1">
      <c r="A48" s="129" t="s">
        <v>141</v>
      </c>
      <c r="B48" s="129"/>
      <c r="C48" s="129"/>
      <c r="D48" s="129"/>
      <c r="E48" s="129"/>
      <c r="F48" s="129"/>
      <c r="G48" s="129"/>
      <c r="H48" s="54" t="s">
        <v>267</v>
      </c>
      <c r="I48" s="129" t="s">
        <v>268</v>
      </c>
      <c r="J48" s="129"/>
      <c r="K48" s="130">
        <v>15225000</v>
      </c>
      <c r="L48" s="130"/>
      <c r="M48" s="55">
        <v>9225000</v>
      </c>
      <c r="N48" s="126">
        <v>6000000</v>
      </c>
      <c r="O48" s="126"/>
      <c r="P48" s="126"/>
      <c r="Q48" s="125">
        <v>0</v>
      </c>
      <c r="R48" s="125"/>
      <c r="S48" s="125"/>
      <c r="T48" s="126">
        <v>4500000</v>
      </c>
      <c r="U48" s="126"/>
      <c r="V48" s="126"/>
      <c r="W48" s="125">
        <v>0</v>
      </c>
      <c r="X48" s="125"/>
      <c r="Y48" s="126">
        <v>1500000</v>
      </c>
      <c r="Z48" s="126"/>
      <c r="AA48" s="126"/>
      <c r="AB48" s="125">
        <v>1500000</v>
      </c>
      <c r="AC48" s="125"/>
      <c r="AD48" s="125"/>
      <c r="AE48" s="57" t="s">
        <v>269</v>
      </c>
      <c r="AF48" s="55">
        <v>6000000</v>
      </c>
      <c r="AG48" s="57" t="s">
        <v>270</v>
      </c>
    </row>
    <row r="49" spans="1:33" ht="13.35" customHeight="1">
      <c r="A49" s="129" t="s">
        <v>142</v>
      </c>
      <c r="B49" s="129"/>
      <c r="C49" s="129"/>
      <c r="D49" s="129"/>
      <c r="E49" s="129"/>
      <c r="F49" s="129"/>
      <c r="G49" s="129"/>
      <c r="H49" s="54" t="s">
        <v>271</v>
      </c>
      <c r="I49" s="129" t="s">
        <v>272</v>
      </c>
      <c r="J49" s="129"/>
      <c r="K49" s="130">
        <v>68775585</v>
      </c>
      <c r="L49" s="130"/>
      <c r="M49" s="55">
        <v>0</v>
      </c>
      <c r="N49" s="126">
        <v>68775585</v>
      </c>
      <c r="O49" s="126"/>
      <c r="P49" s="126"/>
      <c r="Q49" s="125">
        <v>0</v>
      </c>
      <c r="R49" s="125"/>
      <c r="S49" s="125"/>
      <c r="T49" s="126">
        <v>48175585</v>
      </c>
      <c r="U49" s="126"/>
      <c r="V49" s="126"/>
      <c r="W49" s="125">
        <v>0</v>
      </c>
      <c r="X49" s="125"/>
      <c r="Y49" s="126">
        <v>20600000</v>
      </c>
      <c r="Z49" s="126"/>
      <c r="AA49" s="126"/>
      <c r="AB49" s="125">
        <v>20600000</v>
      </c>
      <c r="AC49" s="125"/>
      <c r="AD49" s="125"/>
      <c r="AE49" s="57" t="s">
        <v>273</v>
      </c>
      <c r="AF49" s="55">
        <v>68775585</v>
      </c>
      <c r="AG49" s="57" t="s">
        <v>257</v>
      </c>
    </row>
    <row r="50" spans="1:33" ht="13.35" customHeight="1">
      <c r="A50" s="129" t="s">
        <v>143</v>
      </c>
      <c r="B50" s="129"/>
      <c r="C50" s="129"/>
      <c r="D50" s="129"/>
      <c r="E50" s="129"/>
      <c r="F50" s="129"/>
      <c r="G50" s="129"/>
      <c r="H50" s="54" t="s">
        <v>274</v>
      </c>
      <c r="I50" s="129" t="s">
        <v>275</v>
      </c>
      <c r="J50" s="129"/>
      <c r="K50" s="130">
        <v>10150000</v>
      </c>
      <c r="L50" s="130"/>
      <c r="M50" s="55">
        <v>2150000</v>
      </c>
      <c r="N50" s="126">
        <v>8000000</v>
      </c>
      <c r="O50" s="126"/>
      <c r="P50" s="126"/>
      <c r="Q50" s="125">
        <v>0</v>
      </c>
      <c r="R50" s="125"/>
      <c r="S50" s="125"/>
      <c r="T50" s="126">
        <v>6000000</v>
      </c>
      <c r="U50" s="126"/>
      <c r="V50" s="126"/>
      <c r="W50" s="125">
        <v>0</v>
      </c>
      <c r="X50" s="125"/>
      <c r="Y50" s="126">
        <v>2000000</v>
      </c>
      <c r="Z50" s="126"/>
      <c r="AA50" s="126"/>
      <c r="AB50" s="125">
        <v>2000000</v>
      </c>
      <c r="AC50" s="125"/>
      <c r="AD50" s="125"/>
      <c r="AE50" s="57" t="s">
        <v>276</v>
      </c>
      <c r="AF50" s="55">
        <v>8000000</v>
      </c>
      <c r="AG50" s="57" t="s">
        <v>277</v>
      </c>
    </row>
    <row r="51" spans="1:33" ht="13.35" customHeight="1">
      <c r="A51" s="129" t="s">
        <v>144</v>
      </c>
      <c r="B51" s="129"/>
      <c r="C51" s="129"/>
      <c r="D51" s="129"/>
      <c r="E51" s="129"/>
      <c r="F51" s="129"/>
      <c r="G51" s="129"/>
      <c r="H51" s="54" t="s">
        <v>278</v>
      </c>
      <c r="I51" s="129" t="s">
        <v>279</v>
      </c>
      <c r="J51" s="129"/>
      <c r="K51" s="130">
        <v>10150000</v>
      </c>
      <c r="L51" s="130"/>
      <c r="M51" s="55">
        <v>0</v>
      </c>
      <c r="N51" s="126">
        <v>10150000</v>
      </c>
      <c r="O51" s="126"/>
      <c r="P51" s="126"/>
      <c r="Q51" s="125">
        <v>0</v>
      </c>
      <c r="R51" s="125"/>
      <c r="S51" s="125"/>
      <c r="T51" s="126">
        <v>0</v>
      </c>
      <c r="U51" s="126"/>
      <c r="V51" s="126"/>
      <c r="W51" s="125">
        <v>0</v>
      </c>
      <c r="X51" s="125"/>
      <c r="Y51" s="126">
        <v>10150000</v>
      </c>
      <c r="Z51" s="126"/>
      <c r="AA51" s="126"/>
      <c r="AB51" s="125">
        <v>10150000</v>
      </c>
      <c r="AC51" s="125"/>
      <c r="AD51" s="125"/>
      <c r="AE51" s="57" t="s">
        <v>257</v>
      </c>
      <c r="AF51" s="55">
        <v>10150000</v>
      </c>
      <c r="AG51" s="57" t="s">
        <v>257</v>
      </c>
    </row>
    <row r="52" spans="1:33" ht="13.35" customHeight="1">
      <c r="A52" s="129" t="s">
        <v>145</v>
      </c>
      <c r="B52" s="129"/>
      <c r="C52" s="129"/>
      <c r="D52" s="129"/>
      <c r="E52" s="129"/>
      <c r="F52" s="129"/>
      <c r="G52" s="129"/>
      <c r="H52" s="54" t="s">
        <v>280</v>
      </c>
      <c r="I52" s="129" t="s">
        <v>281</v>
      </c>
      <c r="J52" s="129"/>
      <c r="K52" s="130">
        <v>363782975</v>
      </c>
      <c r="L52" s="130"/>
      <c r="M52" s="55">
        <v>0</v>
      </c>
      <c r="N52" s="126">
        <v>363782975</v>
      </c>
      <c r="O52" s="126"/>
      <c r="P52" s="126"/>
      <c r="Q52" s="125">
        <v>0</v>
      </c>
      <c r="R52" s="125"/>
      <c r="S52" s="125"/>
      <c r="T52" s="126">
        <v>119952136</v>
      </c>
      <c r="U52" s="126"/>
      <c r="V52" s="126"/>
      <c r="W52" s="125">
        <v>0</v>
      </c>
      <c r="X52" s="125"/>
      <c r="Y52" s="126">
        <v>243830839</v>
      </c>
      <c r="Z52" s="126"/>
      <c r="AA52" s="126"/>
      <c r="AB52" s="125">
        <v>243830839</v>
      </c>
      <c r="AC52" s="125"/>
      <c r="AD52" s="125"/>
      <c r="AE52" s="57" t="s">
        <v>282</v>
      </c>
      <c r="AF52" s="55">
        <v>363782975</v>
      </c>
      <c r="AG52" s="57" t="s">
        <v>257</v>
      </c>
    </row>
    <row r="53" spans="1:33" ht="13.35" customHeight="1">
      <c r="A53" s="129" t="s">
        <v>146</v>
      </c>
      <c r="B53" s="129"/>
      <c r="C53" s="129"/>
      <c r="D53" s="129"/>
      <c r="E53" s="129"/>
      <c r="F53" s="129"/>
      <c r="G53" s="129"/>
      <c r="H53" s="54" t="s">
        <v>283</v>
      </c>
      <c r="I53" s="129" t="s">
        <v>284</v>
      </c>
      <c r="J53" s="129"/>
      <c r="K53" s="130">
        <v>20600000</v>
      </c>
      <c r="L53" s="130"/>
      <c r="M53" s="55">
        <v>0</v>
      </c>
      <c r="N53" s="126">
        <v>20600000</v>
      </c>
      <c r="O53" s="126"/>
      <c r="P53" s="126"/>
      <c r="Q53" s="125">
        <v>0</v>
      </c>
      <c r="R53" s="125"/>
      <c r="S53" s="125"/>
      <c r="T53" s="126">
        <v>10000000</v>
      </c>
      <c r="U53" s="126"/>
      <c r="V53" s="126"/>
      <c r="W53" s="125">
        <v>0</v>
      </c>
      <c r="X53" s="125"/>
      <c r="Y53" s="126">
        <v>10600000</v>
      </c>
      <c r="Z53" s="126"/>
      <c r="AA53" s="126"/>
      <c r="AB53" s="125">
        <v>10600000</v>
      </c>
      <c r="AC53" s="125"/>
      <c r="AD53" s="125"/>
      <c r="AE53" s="57" t="s">
        <v>285</v>
      </c>
      <c r="AF53" s="55">
        <v>20600000</v>
      </c>
      <c r="AG53" s="57" t="s">
        <v>257</v>
      </c>
    </row>
    <row r="54" spans="1:33" ht="13.35" customHeight="1">
      <c r="A54" s="129" t="s">
        <v>147</v>
      </c>
      <c r="B54" s="129"/>
      <c r="C54" s="129"/>
      <c r="D54" s="129"/>
      <c r="E54" s="129"/>
      <c r="F54" s="129"/>
      <c r="G54" s="129"/>
      <c r="H54" s="54" t="s">
        <v>286</v>
      </c>
      <c r="I54" s="129" t="s">
        <v>287</v>
      </c>
      <c r="J54" s="129"/>
      <c r="K54" s="130">
        <v>75900000</v>
      </c>
      <c r="L54" s="130"/>
      <c r="M54" s="55">
        <v>0</v>
      </c>
      <c r="N54" s="126">
        <v>75900000</v>
      </c>
      <c r="O54" s="126"/>
      <c r="P54" s="126"/>
      <c r="Q54" s="125">
        <v>75900000</v>
      </c>
      <c r="R54" s="125"/>
      <c r="S54" s="125"/>
      <c r="T54" s="126">
        <v>0</v>
      </c>
      <c r="U54" s="126"/>
      <c r="V54" s="126"/>
      <c r="W54" s="125">
        <v>0</v>
      </c>
      <c r="X54" s="125"/>
      <c r="Y54" s="126">
        <v>0</v>
      </c>
      <c r="Z54" s="126"/>
      <c r="AA54" s="126"/>
      <c r="AB54" s="125">
        <v>0</v>
      </c>
      <c r="AC54" s="125"/>
      <c r="AD54" s="125"/>
      <c r="AE54" s="57" t="s">
        <v>97</v>
      </c>
      <c r="AF54" s="55">
        <v>0</v>
      </c>
      <c r="AG54" s="57" t="s">
        <v>97</v>
      </c>
    </row>
    <row r="55" spans="1:33" ht="13.35" customHeight="1">
      <c r="A55" s="129" t="s">
        <v>143</v>
      </c>
      <c r="B55" s="129"/>
      <c r="C55" s="129"/>
      <c r="D55" s="129"/>
      <c r="E55" s="129"/>
      <c r="F55" s="129"/>
      <c r="G55" s="129"/>
      <c r="H55" s="54" t="s">
        <v>288</v>
      </c>
      <c r="I55" s="129" t="s">
        <v>289</v>
      </c>
      <c r="J55" s="129"/>
      <c r="K55" s="130">
        <v>0</v>
      </c>
      <c r="L55" s="130"/>
      <c r="M55" s="55">
        <v>0</v>
      </c>
      <c r="N55" s="126">
        <v>0</v>
      </c>
      <c r="O55" s="126"/>
      <c r="P55" s="126"/>
      <c r="Q55" s="125">
        <v>0</v>
      </c>
      <c r="R55" s="125"/>
      <c r="S55" s="125"/>
      <c r="T55" s="126">
        <v>0</v>
      </c>
      <c r="U55" s="126"/>
      <c r="V55" s="126"/>
      <c r="W55" s="125">
        <v>0</v>
      </c>
      <c r="X55" s="125"/>
      <c r="Y55" s="126">
        <v>0</v>
      </c>
      <c r="Z55" s="126"/>
      <c r="AA55" s="126"/>
      <c r="AB55" s="125">
        <v>0</v>
      </c>
      <c r="AC55" s="125"/>
      <c r="AD55" s="125"/>
      <c r="AE55" s="57"/>
      <c r="AF55" s="55">
        <v>0</v>
      </c>
      <c r="AG55" s="57"/>
    </row>
    <row r="56" spans="1:33" ht="9.6" customHeight="1">
      <c r="A56" s="50"/>
      <c r="B56" s="127" t="s">
        <v>290</v>
      </c>
      <c r="C56" s="127"/>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row>
    <row r="57" spans="1:33" ht="15" customHeight="1">
      <c r="A57" s="128" t="s">
        <v>153</v>
      </c>
      <c r="B57" s="128"/>
      <c r="C57" s="128"/>
      <c r="D57" s="128"/>
      <c r="E57" s="128"/>
      <c r="F57" s="128"/>
      <c r="G57" s="128"/>
      <c r="H57" s="128"/>
      <c r="I57" s="128"/>
      <c r="J57" s="128"/>
      <c r="K57" s="122">
        <v>3841892848</v>
      </c>
      <c r="L57" s="122"/>
      <c r="M57" s="52">
        <v>738572930</v>
      </c>
      <c r="N57" s="122">
        <v>3103319918</v>
      </c>
      <c r="O57" s="122"/>
      <c r="P57" s="122"/>
      <c r="Q57" s="122">
        <v>718324124</v>
      </c>
      <c r="R57" s="122"/>
      <c r="S57" s="122"/>
      <c r="T57" s="122">
        <v>320325368</v>
      </c>
      <c r="U57" s="122"/>
      <c r="V57" s="122"/>
      <c r="W57" s="123">
        <v>65046355</v>
      </c>
      <c r="X57" s="123"/>
      <c r="Y57" s="122">
        <v>2064670426</v>
      </c>
      <c r="Z57" s="122"/>
      <c r="AA57" s="122"/>
      <c r="AB57" s="123">
        <v>1999624071</v>
      </c>
      <c r="AC57" s="123"/>
      <c r="AD57" s="123"/>
      <c r="AE57" s="53" t="s">
        <v>172</v>
      </c>
      <c r="AF57" s="52">
        <v>2384995794</v>
      </c>
      <c r="AG57" s="53" t="s">
        <v>173</v>
      </c>
    </row>
    <row r="58" spans="1:33" ht="11.8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ht="16.5" customHeight="1">
      <c r="A59" s="124" t="s">
        <v>291</v>
      </c>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row>
    <row r="60" spans="1:33" ht="18.75" customHeight="1" thickBot="1">
      <c r="B60" s="115"/>
      <c r="C60" s="115"/>
      <c r="D60" s="115"/>
      <c r="E60" s="115"/>
      <c r="F60" s="115"/>
      <c r="G60" s="115"/>
      <c r="H60" s="115"/>
      <c r="I60" s="115"/>
      <c r="P60" s="115"/>
      <c r="Q60" s="115"/>
      <c r="R60" s="115"/>
      <c r="S60" s="115"/>
      <c r="T60" s="115"/>
      <c r="U60" s="115"/>
      <c r="V60" s="115"/>
      <c r="W60" s="115"/>
      <c r="AA60" s="115"/>
      <c r="AB60" s="115"/>
      <c r="AC60" s="115"/>
      <c r="AD60" s="115"/>
      <c r="AE60" s="115"/>
      <c r="AF60" s="115"/>
      <c r="AG60" s="115"/>
    </row>
    <row r="61" spans="1:33" ht="13.35" customHeight="1" thickTop="1">
      <c r="B61" s="117" t="s">
        <v>347</v>
      </c>
      <c r="C61" s="117"/>
      <c r="D61" s="117"/>
      <c r="E61" s="117"/>
      <c r="F61" s="117"/>
      <c r="G61" s="117"/>
      <c r="H61" s="117"/>
      <c r="I61" s="117"/>
      <c r="J61" s="67"/>
      <c r="K61" s="67"/>
      <c r="N61" s="73"/>
      <c r="O61" s="69"/>
      <c r="P61" s="118" t="s">
        <v>67</v>
      </c>
      <c r="Q61" s="119"/>
      <c r="R61" s="119"/>
      <c r="S61" s="119"/>
      <c r="T61" s="119"/>
      <c r="U61" s="119"/>
      <c r="V61" s="119"/>
      <c r="W61" s="119"/>
      <c r="X61" s="69"/>
      <c r="Y61" s="69"/>
      <c r="AA61" s="118" t="s">
        <v>68</v>
      </c>
      <c r="AB61" s="119"/>
      <c r="AC61" s="119"/>
      <c r="AD61" s="119"/>
      <c r="AE61" s="119"/>
      <c r="AF61" s="119"/>
      <c r="AG61" s="119"/>
    </row>
    <row r="62" spans="1:33" ht="13.35" customHeight="1">
      <c r="B62" s="116" t="s">
        <v>343</v>
      </c>
      <c r="C62" s="116"/>
      <c r="D62" s="116"/>
      <c r="E62" s="116"/>
      <c r="F62" s="116"/>
      <c r="G62" s="116"/>
      <c r="H62" s="116"/>
      <c r="I62" s="116"/>
      <c r="J62" s="66"/>
      <c r="K62" s="66"/>
      <c r="N62" s="72"/>
      <c r="O62" s="68"/>
      <c r="P62" s="120" t="s">
        <v>64</v>
      </c>
      <c r="Q62" s="77"/>
      <c r="R62" s="77"/>
      <c r="S62" s="77"/>
      <c r="T62" s="77"/>
      <c r="U62" s="77"/>
      <c r="V62" s="77"/>
      <c r="W62" s="77"/>
      <c r="X62" s="68"/>
      <c r="Y62" s="68"/>
      <c r="AA62" s="120" t="s">
        <v>65</v>
      </c>
      <c r="AB62" s="120"/>
      <c r="AC62" s="120"/>
      <c r="AD62" s="120"/>
      <c r="AE62" s="120"/>
      <c r="AF62" s="120"/>
      <c r="AG62" s="120"/>
    </row>
    <row r="63" spans="1:33" ht="15" customHeight="1">
      <c r="C63" s="121"/>
      <c r="D63" s="121"/>
      <c r="E63" s="121"/>
      <c r="F63" s="121"/>
      <c r="G63" s="121"/>
      <c r="H63" s="121"/>
      <c r="I63" s="121"/>
      <c r="J63" s="121"/>
      <c r="K63" s="121"/>
      <c r="P63" s="121"/>
      <c r="Q63" s="121"/>
      <c r="R63" s="121"/>
      <c r="S63" s="121"/>
      <c r="T63" s="121"/>
      <c r="U63" s="121"/>
      <c r="V63" s="121"/>
      <c r="W63" s="121"/>
      <c r="X63" s="121"/>
      <c r="Y63" s="121"/>
    </row>
  </sheetData>
  <mergeCells count="425">
    <mergeCell ref="A1:E1"/>
    <mergeCell ref="J1:AB2"/>
    <mergeCell ref="AD1:AG1"/>
    <mergeCell ref="A2:F3"/>
    <mergeCell ref="J3:AB4"/>
    <mergeCell ref="A4:D5"/>
    <mergeCell ref="J5:AB6"/>
    <mergeCell ref="A6:F7"/>
    <mergeCell ref="J7:AB8"/>
    <mergeCell ref="AE12:AE13"/>
    <mergeCell ref="AF12:AF13"/>
    <mergeCell ref="AG12:AG13"/>
    <mergeCell ref="J9:AB9"/>
    <mergeCell ref="O11:Q11"/>
    <mergeCell ref="S11:T11"/>
    <mergeCell ref="V11:W11"/>
    <mergeCell ref="A12:J12"/>
    <mergeCell ref="K12:L13"/>
    <mergeCell ref="M12:M13"/>
    <mergeCell ref="N12:P13"/>
    <mergeCell ref="Q12:S13"/>
    <mergeCell ref="T12:V13"/>
    <mergeCell ref="A13:G13"/>
    <mergeCell ref="I13:J13"/>
    <mergeCell ref="B14:G14"/>
    <mergeCell ref="K14:L14"/>
    <mergeCell ref="N14:P14"/>
    <mergeCell ref="Q14:S14"/>
    <mergeCell ref="W12:X13"/>
    <mergeCell ref="Y12:AA13"/>
    <mergeCell ref="AB12:AD13"/>
    <mergeCell ref="T14:V14"/>
    <mergeCell ref="W14:X14"/>
    <mergeCell ref="Y14:AA14"/>
    <mergeCell ref="AB14:AD14"/>
    <mergeCell ref="A15:G15"/>
    <mergeCell ref="I15:J15"/>
    <mergeCell ref="K15:L15"/>
    <mergeCell ref="N15:P15"/>
    <mergeCell ref="Q15:S15"/>
    <mergeCell ref="T15:V15"/>
    <mergeCell ref="W15:X15"/>
    <mergeCell ref="Y15:AA15"/>
    <mergeCell ref="AB15:AD15"/>
    <mergeCell ref="A16:G16"/>
    <mergeCell ref="I16:J16"/>
    <mergeCell ref="K16:L16"/>
    <mergeCell ref="N16:P16"/>
    <mergeCell ref="Q16:S16"/>
    <mergeCell ref="T16:V16"/>
    <mergeCell ref="W16:X16"/>
    <mergeCell ref="Y16:AA16"/>
    <mergeCell ref="AB16:AD16"/>
    <mergeCell ref="A17:G17"/>
    <mergeCell ref="I17:J17"/>
    <mergeCell ref="K17:L17"/>
    <mergeCell ref="N17:P17"/>
    <mergeCell ref="Q17:S17"/>
    <mergeCell ref="T17:V17"/>
    <mergeCell ref="W17:X17"/>
    <mergeCell ref="Y17:AA17"/>
    <mergeCell ref="AB17:AD17"/>
    <mergeCell ref="A18:G18"/>
    <mergeCell ref="I18:J18"/>
    <mergeCell ref="K18:L18"/>
    <mergeCell ref="N18:P18"/>
    <mergeCell ref="Q18:S18"/>
    <mergeCell ref="T18:V18"/>
    <mergeCell ref="W18:X18"/>
    <mergeCell ref="Y18:AA18"/>
    <mergeCell ref="AB18:AD18"/>
    <mergeCell ref="W19:X19"/>
    <mergeCell ref="Y19:AA19"/>
    <mergeCell ref="AB19:AD19"/>
    <mergeCell ref="A20:G20"/>
    <mergeCell ref="I20:J20"/>
    <mergeCell ref="K20:L20"/>
    <mergeCell ref="N20:P20"/>
    <mergeCell ref="Q20:S20"/>
    <mergeCell ref="T20:V20"/>
    <mergeCell ref="W20:X20"/>
    <mergeCell ref="A19:G19"/>
    <mergeCell ref="I19:J19"/>
    <mergeCell ref="K19:L19"/>
    <mergeCell ref="N19:P19"/>
    <mergeCell ref="Q19:S19"/>
    <mergeCell ref="T19:V19"/>
    <mergeCell ref="Y20:AA20"/>
    <mergeCell ref="AB20:AD20"/>
    <mergeCell ref="A21:G21"/>
    <mergeCell ref="I21:J21"/>
    <mergeCell ref="K21:L21"/>
    <mergeCell ref="N21:P21"/>
    <mergeCell ref="Q21:S21"/>
    <mergeCell ref="T21:V21"/>
    <mergeCell ref="W21:X21"/>
    <mergeCell ref="Y21:AA21"/>
    <mergeCell ref="AB21:AD21"/>
    <mergeCell ref="A22:G22"/>
    <mergeCell ref="I22:J22"/>
    <mergeCell ref="K22:L22"/>
    <mergeCell ref="N22:P22"/>
    <mergeCell ref="Q22:S22"/>
    <mergeCell ref="T22:V22"/>
    <mergeCell ref="W22:X22"/>
    <mergeCell ref="Y22:AA22"/>
    <mergeCell ref="AB22:AD22"/>
    <mergeCell ref="W23:X23"/>
    <mergeCell ref="Y23:AA23"/>
    <mergeCell ref="AB23:AD23"/>
    <mergeCell ref="A24:G24"/>
    <mergeCell ref="I24:J24"/>
    <mergeCell ref="K24:L24"/>
    <mergeCell ref="N24:P24"/>
    <mergeCell ref="Q24:S24"/>
    <mergeCell ref="T24:V24"/>
    <mergeCell ref="W24:X24"/>
    <mergeCell ref="A23:G23"/>
    <mergeCell ref="I23:J23"/>
    <mergeCell ref="K23:L23"/>
    <mergeCell ref="N23:P23"/>
    <mergeCell ref="Q23:S23"/>
    <mergeCell ref="T23:V23"/>
    <mergeCell ref="Y24:AA24"/>
    <mergeCell ref="AB24:AD24"/>
    <mergeCell ref="A25:G25"/>
    <mergeCell ref="I25:J25"/>
    <mergeCell ref="K25:L25"/>
    <mergeCell ref="N25:P25"/>
    <mergeCell ref="Q25:S25"/>
    <mergeCell ref="T25:V25"/>
    <mergeCell ref="W25:X25"/>
    <mergeCell ref="Y25:AA25"/>
    <mergeCell ref="AB25:AD25"/>
    <mergeCell ref="A26:G26"/>
    <mergeCell ref="I26:J26"/>
    <mergeCell ref="K26:L26"/>
    <mergeCell ref="N26:P26"/>
    <mergeCell ref="Q26:S26"/>
    <mergeCell ref="T26:V26"/>
    <mergeCell ref="W26:X26"/>
    <mergeCell ref="Y26:AA26"/>
    <mergeCell ref="AB26:AD26"/>
    <mergeCell ref="W27:X27"/>
    <mergeCell ref="Y27:AA27"/>
    <mergeCell ref="AB27:AD27"/>
    <mergeCell ref="A28:G28"/>
    <mergeCell ref="I28:J28"/>
    <mergeCell ref="K28:L28"/>
    <mergeCell ref="N28:P28"/>
    <mergeCell ref="Q28:S28"/>
    <mergeCell ref="T28:V28"/>
    <mergeCell ref="W28:X28"/>
    <mergeCell ref="A27:G27"/>
    <mergeCell ref="I27:J27"/>
    <mergeCell ref="K27:L27"/>
    <mergeCell ref="N27:P27"/>
    <mergeCell ref="Q27:S27"/>
    <mergeCell ref="T27:V27"/>
    <mergeCell ref="Y28:AA28"/>
    <mergeCell ref="AB28:AD28"/>
    <mergeCell ref="A29:G29"/>
    <mergeCell ref="I29:J29"/>
    <mergeCell ref="K29:L29"/>
    <mergeCell ref="N29:P29"/>
    <mergeCell ref="Q29:S29"/>
    <mergeCell ref="T29:V29"/>
    <mergeCell ref="W29:X29"/>
    <mergeCell ref="Y29:AA29"/>
    <mergeCell ref="AB29:AD29"/>
    <mergeCell ref="A30:G30"/>
    <mergeCell ref="I30:J30"/>
    <mergeCell ref="K30:L30"/>
    <mergeCell ref="N30:P30"/>
    <mergeCell ref="Q30:S30"/>
    <mergeCell ref="T30:V30"/>
    <mergeCell ref="W30:X30"/>
    <mergeCell ref="Y30:AA30"/>
    <mergeCell ref="AB30:AD30"/>
    <mergeCell ref="W31:X31"/>
    <mergeCell ref="Y31:AA31"/>
    <mergeCell ref="AB31:AD31"/>
    <mergeCell ref="A32:G32"/>
    <mergeCell ref="I32:J32"/>
    <mergeCell ref="K32:L32"/>
    <mergeCell ref="N32:P32"/>
    <mergeCell ref="Q32:S32"/>
    <mergeCell ref="T32:V32"/>
    <mergeCell ref="W32:X32"/>
    <mergeCell ref="A31:G31"/>
    <mergeCell ref="I31:J31"/>
    <mergeCell ref="K31:L31"/>
    <mergeCell ref="N31:P31"/>
    <mergeCell ref="Q31:S31"/>
    <mergeCell ref="T31:V31"/>
    <mergeCell ref="Y32:AA32"/>
    <mergeCell ref="AB32:AD32"/>
    <mergeCell ref="A33:G33"/>
    <mergeCell ref="I33:J33"/>
    <mergeCell ref="K33:L33"/>
    <mergeCell ref="N33:P33"/>
    <mergeCell ref="Q33:S33"/>
    <mergeCell ref="T33:V33"/>
    <mergeCell ref="W33:X33"/>
    <mergeCell ref="Y33:AA33"/>
    <mergeCell ref="AB33:AD33"/>
    <mergeCell ref="A34:G34"/>
    <mergeCell ref="I34:J34"/>
    <mergeCell ref="K34:L34"/>
    <mergeCell ref="N34:P34"/>
    <mergeCell ref="Q34:S34"/>
    <mergeCell ref="T34:V34"/>
    <mergeCell ref="W34:X34"/>
    <mergeCell ref="Y34:AA34"/>
    <mergeCell ref="AB34:AD34"/>
    <mergeCell ref="W35:X35"/>
    <mergeCell ref="Y35:AA35"/>
    <mergeCell ref="AB35:AD35"/>
    <mergeCell ref="A36:G36"/>
    <mergeCell ref="I36:J36"/>
    <mergeCell ref="K36:L36"/>
    <mergeCell ref="N36:P36"/>
    <mergeCell ref="Q36:S36"/>
    <mergeCell ref="T36:V36"/>
    <mergeCell ref="W36:X36"/>
    <mergeCell ref="A35:G35"/>
    <mergeCell ref="I35:J35"/>
    <mergeCell ref="K35:L35"/>
    <mergeCell ref="N35:P35"/>
    <mergeCell ref="Q35:S35"/>
    <mergeCell ref="T35:V35"/>
    <mergeCell ref="Y36:AA36"/>
    <mergeCell ref="AB36:AD36"/>
    <mergeCell ref="A37:G37"/>
    <mergeCell ref="I37:J37"/>
    <mergeCell ref="K37:L37"/>
    <mergeCell ref="N37:P37"/>
    <mergeCell ref="Q37:S37"/>
    <mergeCell ref="T37:V37"/>
    <mergeCell ref="W37:X37"/>
    <mergeCell ref="Y37:AA37"/>
    <mergeCell ref="AB37:AD37"/>
    <mergeCell ref="A38:G38"/>
    <mergeCell ref="I38:J38"/>
    <mergeCell ref="K38:L38"/>
    <mergeCell ref="N38:P38"/>
    <mergeCell ref="Q38:S38"/>
    <mergeCell ref="T38:V38"/>
    <mergeCell ref="W38:X38"/>
    <mergeCell ref="Y38:AA38"/>
    <mergeCell ref="AB38:AD38"/>
    <mergeCell ref="W39:X39"/>
    <mergeCell ref="Y39:AA39"/>
    <mergeCell ref="AB39:AD39"/>
    <mergeCell ref="A40:G40"/>
    <mergeCell ref="I40:J40"/>
    <mergeCell ref="K40:L40"/>
    <mergeCell ref="N40:P40"/>
    <mergeCell ref="Q40:S40"/>
    <mergeCell ref="T40:V40"/>
    <mergeCell ref="W40:X40"/>
    <mergeCell ref="A39:G39"/>
    <mergeCell ref="I39:J39"/>
    <mergeCell ref="K39:L39"/>
    <mergeCell ref="N39:P39"/>
    <mergeCell ref="Q39:S39"/>
    <mergeCell ref="T39:V39"/>
    <mergeCell ref="Y40:AA40"/>
    <mergeCell ref="AB40:AD40"/>
    <mergeCell ref="A41:G41"/>
    <mergeCell ref="I41:J41"/>
    <mergeCell ref="K41:L41"/>
    <mergeCell ref="N41:P41"/>
    <mergeCell ref="Q41:S41"/>
    <mergeCell ref="T41:V41"/>
    <mergeCell ref="W41:X41"/>
    <mergeCell ref="Y41:AA41"/>
    <mergeCell ref="AB41:AD41"/>
    <mergeCell ref="A42:G42"/>
    <mergeCell ref="I42:J42"/>
    <mergeCell ref="K42:L42"/>
    <mergeCell ref="N42:P42"/>
    <mergeCell ref="Q42:S42"/>
    <mergeCell ref="T42:V42"/>
    <mergeCell ref="W42:X42"/>
    <mergeCell ref="Y42:AA42"/>
    <mergeCell ref="AB42:AD42"/>
    <mergeCell ref="W43:X43"/>
    <mergeCell ref="Y43:AA43"/>
    <mergeCell ref="AB43:AD43"/>
    <mergeCell ref="A44:G44"/>
    <mergeCell ref="I44:J44"/>
    <mergeCell ref="K44:L44"/>
    <mergeCell ref="N44:P44"/>
    <mergeCell ref="Q44:S44"/>
    <mergeCell ref="T44:V44"/>
    <mergeCell ref="W44:X44"/>
    <mergeCell ref="A43:G43"/>
    <mergeCell ref="I43:J43"/>
    <mergeCell ref="K43:L43"/>
    <mergeCell ref="N43:P43"/>
    <mergeCell ref="Q43:S43"/>
    <mergeCell ref="T43:V43"/>
    <mergeCell ref="Y44:AA44"/>
    <mergeCell ref="AB44:AD44"/>
    <mergeCell ref="A45:G45"/>
    <mergeCell ref="I45:J45"/>
    <mergeCell ref="K45:L45"/>
    <mergeCell ref="N45:P45"/>
    <mergeCell ref="Q45:S45"/>
    <mergeCell ref="T45:V45"/>
    <mergeCell ref="W45:X45"/>
    <mergeCell ref="Y45:AA45"/>
    <mergeCell ref="AB45:AD45"/>
    <mergeCell ref="A46:G46"/>
    <mergeCell ref="I46:J46"/>
    <mergeCell ref="K46:L46"/>
    <mergeCell ref="N46:P46"/>
    <mergeCell ref="Q46:S46"/>
    <mergeCell ref="T46:V46"/>
    <mergeCell ref="W46:X46"/>
    <mergeCell ref="Y46:AA46"/>
    <mergeCell ref="AB46:AD46"/>
    <mergeCell ref="W47:X47"/>
    <mergeCell ref="Y47:AA47"/>
    <mergeCell ref="AB47:AD47"/>
    <mergeCell ref="A48:G48"/>
    <mergeCell ref="I48:J48"/>
    <mergeCell ref="K48:L48"/>
    <mergeCell ref="N48:P48"/>
    <mergeCell ref="Q48:S48"/>
    <mergeCell ref="T48:V48"/>
    <mergeCell ref="W48:X48"/>
    <mergeCell ref="A47:G47"/>
    <mergeCell ref="I47:J47"/>
    <mergeCell ref="K47:L47"/>
    <mergeCell ref="N47:P47"/>
    <mergeCell ref="Q47:S47"/>
    <mergeCell ref="T47:V47"/>
    <mergeCell ref="Y48:AA48"/>
    <mergeCell ref="AB48:AD48"/>
    <mergeCell ref="A49:G49"/>
    <mergeCell ref="I49:J49"/>
    <mergeCell ref="K49:L49"/>
    <mergeCell ref="N49:P49"/>
    <mergeCell ref="Q49:S49"/>
    <mergeCell ref="T49:V49"/>
    <mergeCell ref="W49:X49"/>
    <mergeCell ref="Y49:AA49"/>
    <mergeCell ref="AB49:AD49"/>
    <mergeCell ref="A50:G50"/>
    <mergeCell ref="I50:J50"/>
    <mergeCell ref="K50:L50"/>
    <mergeCell ref="N50:P50"/>
    <mergeCell ref="Q50:S50"/>
    <mergeCell ref="T50:V50"/>
    <mergeCell ref="W50:X50"/>
    <mergeCell ref="Y50:AA50"/>
    <mergeCell ref="AB50:AD50"/>
    <mergeCell ref="W51:X51"/>
    <mergeCell ref="Y51:AA51"/>
    <mergeCell ref="AB51:AD51"/>
    <mergeCell ref="A52:G52"/>
    <mergeCell ref="I52:J52"/>
    <mergeCell ref="K52:L52"/>
    <mergeCell ref="N52:P52"/>
    <mergeCell ref="Q52:S52"/>
    <mergeCell ref="T52:V52"/>
    <mergeCell ref="W52:X52"/>
    <mergeCell ref="A51:G51"/>
    <mergeCell ref="I51:J51"/>
    <mergeCell ref="K51:L51"/>
    <mergeCell ref="N51:P51"/>
    <mergeCell ref="Q51:S51"/>
    <mergeCell ref="T51:V51"/>
    <mergeCell ref="Y52:AA52"/>
    <mergeCell ref="AB52:AD52"/>
    <mergeCell ref="A53:G53"/>
    <mergeCell ref="I53:J53"/>
    <mergeCell ref="K53:L53"/>
    <mergeCell ref="N53:P53"/>
    <mergeCell ref="Q53:S53"/>
    <mergeCell ref="T53:V53"/>
    <mergeCell ref="W53:X53"/>
    <mergeCell ref="Y53:AA53"/>
    <mergeCell ref="AB53:AD53"/>
    <mergeCell ref="A54:G54"/>
    <mergeCell ref="I54:J54"/>
    <mergeCell ref="K54:L54"/>
    <mergeCell ref="N54:P54"/>
    <mergeCell ref="Q54:S54"/>
    <mergeCell ref="T54:V54"/>
    <mergeCell ref="W54:X54"/>
    <mergeCell ref="Y54:AA54"/>
    <mergeCell ref="AB54:AD54"/>
    <mergeCell ref="Y57:AA57"/>
    <mergeCell ref="AB57:AD57"/>
    <mergeCell ref="A59:Z59"/>
    <mergeCell ref="W55:X55"/>
    <mergeCell ref="Y55:AA55"/>
    <mergeCell ref="AB55:AD55"/>
    <mergeCell ref="B56:C56"/>
    <mergeCell ref="A57:J57"/>
    <mergeCell ref="K57:L57"/>
    <mergeCell ref="N57:P57"/>
    <mergeCell ref="Q57:S57"/>
    <mergeCell ref="T57:V57"/>
    <mergeCell ref="W57:X57"/>
    <mergeCell ref="A55:G55"/>
    <mergeCell ref="I55:J55"/>
    <mergeCell ref="K55:L55"/>
    <mergeCell ref="N55:P55"/>
    <mergeCell ref="Q55:S55"/>
    <mergeCell ref="T55:V55"/>
    <mergeCell ref="B60:I60"/>
    <mergeCell ref="P60:W60"/>
    <mergeCell ref="AA60:AG60"/>
    <mergeCell ref="B62:I62"/>
    <mergeCell ref="B61:I61"/>
    <mergeCell ref="P61:W61"/>
    <mergeCell ref="P62:W62"/>
    <mergeCell ref="AA62:AG62"/>
    <mergeCell ref="P63:Y63"/>
    <mergeCell ref="C63:K63"/>
    <mergeCell ref="AA61:AG61"/>
  </mergeCells>
  <printOptions horizontalCentered="1"/>
  <pageMargins left="0.31496062992125984" right="0.31496062992125984" top="0.15748031496062992" bottom="0.35433070866141736" header="0.31496062992125984" footer="0.31496062992125984"/>
  <pageSetup paperSize="5" scale="75" orientation="landscape" horizontalDpi="4294967292" verticalDpi="0" r:id="rId1"/>
</worksheet>
</file>

<file path=xl/worksheets/sheet8.xml><?xml version="1.0" encoding="utf-8"?>
<worksheet xmlns="http://schemas.openxmlformats.org/spreadsheetml/2006/main" xmlns:r="http://schemas.openxmlformats.org/officeDocument/2006/relationships">
  <dimension ref="A1:AG62"/>
  <sheetViews>
    <sheetView topLeftCell="A49" workbookViewId="0">
      <selection activeCell="C62" sqref="C62:K62"/>
    </sheetView>
  </sheetViews>
  <sheetFormatPr baseColWidth="10" defaultColWidth="9.140625" defaultRowHeight="15"/>
  <cols>
    <col min="1" max="1" width="1" customWidth="1"/>
    <col min="2" max="2" width="4" customWidth="1"/>
    <col min="3" max="3" width="8.7109375" customWidth="1"/>
    <col min="4" max="4" width="5.5703125" customWidth="1"/>
    <col min="5" max="5" width="1.85546875" customWidth="1"/>
    <col min="6" max="6" width="2.42578125" customWidth="1"/>
    <col min="7" max="7" width="8.85546875" customWidth="1"/>
    <col min="8" max="8" width="5.42578125" customWidth="1"/>
    <col min="9" max="9" width="4" customWidth="1"/>
    <col min="10" max="10" width="10.42578125" customWidth="1"/>
    <col min="11" max="11" width="13.42578125" customWidth="1"/>
    <col min="12" max="12" width="0.7109375" customWidth="1"/>
    <col min="13" max="13" width="13.28515625" customWidth="1"/>
    <col min="14" max="14" width="2" customWidth="1"/>
    <col min="15" max="15" width="1.28515625" customWidth="1"/>
    <col min="16" max="16" width="12.5703125" customWidth="1"/>
    <col min="17" max="17" width="8.5703125" customWidth="1"/>
    <col min="18" max="18" width="2.28515625" customWidth="1"/>
    <col min="19" max="19" width="3.85546875" customWidth="1"/>
    <col min="20" max="20" width="5.7109375" customWidth="1"/>
    <col min="21" max="21" width="6.7109375" customWidth="1"/>
    <col min="22" max="22" width="3.5703125" customWidth="1"/>
    <col min="23" max="23" width="10.7109375" customWidth="1"/>
    <col min="24" max="24" width="4.5703125" customWidth="1"/>
    <col min="25" max="25" width="1.85546875" customWidth="1"/>
    <col min="26" max="26" width="12.140625" customWidth="1"/>
    <col min="27" max="27" width="1.140625" customWidth="1"/>
    <col min="28" max="28" width="10.7109375" customWidth="1"/>
    <col min="29" max="29" width="3.28515625" customWidth="1"/>
    <col min="30" max="30" width="0.5703125" customWidth="1"/>
    <col min="31" max="31" width="9.85546875" customWidth="1"/>
    <col min="32" max="32" width="13" customWidth="1"/>
    <col min="33" max="33" width="8" customWidth="1"/>
    <col min="257" max="257" width="1" customWidth="1"/>
    <col min="258" max="258" width="4" customWidth="1"/>
    <col min="259" max="259" width="8.7109375" customWidth="1"/>
    <col min="260" max="260" width="5.5703125" customWidth="1"/>
    <col min="261" max="261" width="1.85546875" customWidth="1"/>
    <col min="262" max="262" width="2.42578125" customWidth="1"/>
    <col min="263" max="263" width="8.85546875" customWidth="1"/>
    <col min="264" max="264" width="5.42578125" customWidth="1"/>
    <col min="265" max="265" width="4" customWidth="1"/>
    <col min="266" max="266" width="10.42578125" customWidth="1"/>
    <col min="267" max="267" width="13.42578125" customWidth="1"/>
    <col min="268" max="268" width="1.85546875" customWidth="1"/>
    <col min="269" max="269" width="14.42578125" customWidth="1"/>
    <col min="270" max="270" width="2" customWidth="1"/>
    <col min="271" max="271" width="1.28515625" customWidth="1"/>
    <col min="272" max="272" width="12.5703125" customWidth="1"/>
    <col min="273" max="273" width="8.5703125" customWidth="1"/>
    <col min="274" max="274" width="2.28515625" customWidth="1"/>
    <col min="275" max="275" width="5.140625" customWidth="1"/>
    <col min="276" max="276" width="5.7109375" customWidth="1"/>
    <col min="277" max="277" width="6.7109375" customWidth="1"/>
    <col min="278" max="278" width="3.5703125" customWidth="1"/>
    <col min="279" max="279" width="10.7109375" customWidth="1"/>
    <col min="280" max="280" width="4.5703125" customWidth="1"/>
    <col min="281" max="281" width="1.85546875" customWidth="1"/>
    <col min="282" max="282" width="12.140625" customWidth="1"/>
    <col min="283" max="283" width="2.140625" customWidth="1"/>
    <col min="284" max="284" width="10.7109375" customWidth="1"/>
    <col min="285" max="285" width="3.28515625" customWidth="1"/>
    <col min="286" max="286" width="2" customWidth="1"/>
    <col min="287" max="287" width="9.85546875" customWidth="1"/>
    <col min="288" max="288" width="14" customWidth="1"/>
    <col min="289" max="289" width="8.85546875" customWidth="1"/>
    <col min="513" max="513" width="1" customWidth="1"/>
    <col min="514" max="514" width="4" customWidth="1"/>
    <col min="515" max="515" width="8.7109375" customWidth="1"/>
    <col min="516" max="516" width="5.5703125" customWidth="1"/>
    <col min="517" max="517" width="1.85546875" customWidth="1"/>
    <col min="518" max="518" width="2.42578125" customWidth="1"/>
    <col min="519" max="519" width="8.85546875" customWidth="1"/>
    <col min="520" max="520" width="5.42578125" customWidth="1"/>
    <col min="521" max="521" width="4" customWidth="1"/>
    <col min="522" max="522" width="10.42578125" customWidth="1"/>
    <col min="523" max="523" width="13.42578125" customWidth="1"/>
    <col min="524" max="524" width="1.85546875" customWidth="1"/>
    <col min="525" max="525" width="14.42578125" customWidth="1"/>
    <col min="526" max="526" width="2" customWidth="1"/>
    <col min="527" max="527" width="1.28515625" customWidth="1"/>
    <col min="528" max="528" width="12.5703125" customWidth="1"/>
    <col min="529" max="529" width="8.5703125" customWidth="1"/>
    <col min="530" max="530" width="2.28515625" customWidth="1"/>
    <col min="531" max="531" width="5.140625" customWidth="1"/>
    <col min="532" max="532" width="5.7109375" customWidth="1"/>
    <col min="533" max="533" width="6.7109375" customWidth="1"/>
    <col min="534" max="534" width="3.5703125" customWidth="1"/>
    <col min="535" max="535" width="10.7109375" customWidth="1"/>
    <col min="536" max="536" width="4.5703125" customWidth="1"/>
    <col min="537" max="537" width="1.85546875" customWidth="1"/>
    <col min="538" max="538" width="12.140625" customWidth="1"/>
    <col min="539" max="539" width="2.140625" customWidth="1"/>
    <col min="540" max="540" width="10.7109375" customWidth="1"/>
    <col min="541" max="541" width="3.28515625" customWidth="1"/>
    <col min="542" max="542" width="2" customWidth="1"/>
    <col min="543" max="543" width="9.85546875" customWidth="1"/>
    <col min="544" max="544" width="14" customWidth="1"/>
    <col min="545" max="545" width="8.85546875" customWidth="1"/>
    <col min="769" max="769" width="1" customWidth="1"/>
    <col min="770" max="770" width="4" customWidth="1"/>
    <col min="771" max="771" width="8.7109375" customWidth="1"/>
    <col min="772" max="772" width="5.5703125" customWidth="1"/>
    <col min="773" max="773" width="1.85546875" customWidth="1"/>
    <col min="774" max="774" width="2.42578125" customWidth="1"/>
    <col min="775" max="775" width="8.85546875" customWidth="1"/>
    <col min="776" max="776" width="5.42578125" customWidth="1"/>
    <col min="777" max="777" width="4" customWidth="1"/>
    <col min="778" max="778" width="10.42578125" customWidth="1"/>
    <col min="779" max="779" width="13.42578125" customWidth="1"/>
    <col min="780" max="780" width="1.85546875" customWidth="1"/>
    <col min="781" max="781" width="14.42578125" customWidth="1"/>
    <col min="782" max="782" width="2" customWidth="1"/>
    <col min="783" max="783" width="1.28515625" customWidth="1"/>
    <col min="784" max="784" width="12.5703125" customWidth="1"/>
    <col min="785" max="785" width="8.5703125" customWidth="1"/>
    <col min="786" max="786" width="2.28515625" customWidth="1"/>
    <col min="787" max="787" width="5.140625" customWidth="1"/>
    <col min="788" max="788" width="5.7109375" customWidth="1"/>
    <col min="789" max="789" width="6.7109375" customWidth="1"/>
    <col min="790" max="790" width="3.5703125" customWidth="1"/>
    <col min="791" max="791" width="10.7109375" customWidth="1"/>
    <col min="792" max="792" width="4.5703125" customWidth="1"/>
    <col min="793" max="793" width="1.85546875" customWidth="1"/>
    <col min="794" max="794" width="12.140625" customWidth="1"/>
    <col min="795" max="795" width="2.140625" customWidth="1"/>
    <col min="796" max="796" width="10.7109375" customWidth="1"/>
    <col min="797" max="797" width="3.28515625" customWidth="1"/>
    <col min="798" max="798" width="2" customWidth="1"/>
    <col min="799" max="799" width="9.85546875" customWidth="1"/>
    <col min="800" max="800" width="14" customWidth="1"/>
    <col min="801" max="801" width="8.85546875" customWidth="1"/>
    <col min="1025" max="1025" width="1" customWidth="1"/>
    <col min="1026" max="1026" width="4" customWidth="1"/>
    <col min="1027" max="1027" width="8.7109375" customWidth="1"/>
    <col min="1028" max="1028" width="5.5703125" customWidth="1"/>
    <col min="1029" max="1029" width="1.85546875" customWidth="1"/>
    <col min="1030" max="1030" width="2.42578125" customWidth="1"/>
    <col min="1031" max="1031" width="8.85546875" customWidth="1"/>
    <col min="1032" max="1032" width="5.42578125" customWidth="1"/>
    <col min="1033" max="1033" width="4" customWidth="1"/>
    <col min="1034" max="1034" width="10.42578125" customWidth="1"/>
    <col min="1035" max="1035" width="13.42578125" customWidth="1"/>
    <col min="1036" max="1036" width="1.85546875" customWidth="1"/>
    <col min="1037" max="1037" width="14.42578125" customWidth="1"/>
    <col min="1038" max="1038" width="2" customWidth="1"/>
    <col min="1039" max="1039" width="1.28515625" customWidth="1"/>
    <col min="1040" max="1040" width="12.5703125" customWidth="1"/>
    <col min="1041" max="1041" width="8.5703125" customWidth="1"/>
    <col min="1042" max="1042" width="2.28515625" customWidth="1"/>
    <col min="1043" max="1043" width="5.140625" customWidth="1"/>
    <col min="1044" max="1044" width="5.7109375" customWidth="1"/>
    <col min="1045" max="1045" width="6.7109375" customWidth="1"/>
    <col min="1046" max="1046" width="3.5703125" customWidth="1"/>
    <col min="1047" max="1047" width="10.7109375" customWidth="1"/>
    <col min="1048" max="1048" width="4.5703125" customWidth="1"/>
    <col min="1049" max="1049" width="1.85546875" customWidth="1"/>
    <col min="1050" max="1050" width="12.140625" customWidth="1"/>
    <col min="1051" max="1051" width="2.140625" customWidth="1"/>
    <col min="1052" max="1052" width="10.7109375" customWidth="1"/>
    <col min="1053" max="1053" width="3.28515625" customWidth="1"/>
    <col min="1054" max="1054" width="2" customWidth="1"/>
    <col min="1055" max="1055" width="9.85546875" customWidth="1"/>
    <col min="1056" max="1056" width="14" customWidth="1"/>
    <col min="1057" max="1057" width="8.85546875" customWidth="1"/>
    <col min="1281" max="1281" width="1" customWidth="1"/>
    <col min="1282" max="1282" width="4" customWidth="1"/>
    <col min="1283" max="1283" width="8.7109375" customWidth="1"/>
    <col min="1284" max="1284" width="5.5703125" customWidth="1"/>
    <col min="1285" max="1285" width="1.85546875" customWidth="1"/>
    <col min="1286" max="1286" width="2.42578125" customWidth="1"/>
    <col min="1287" max="1287" width="8.85546875" customWidth="1"/>
    <col min="1288" max="1288" width="5.42578125" customWidth="1"/>
    <col min="1289" max="1289" width="4" customWidth="1"/>
    <col min="1290" max="1290" width="10.42578125" customWidth="1"/>
    <col min="1291" max="1291" width="13.42578125" customWidth="1"/>
    <col min="1292" max="1292" width="1.85546875" customWidth="1"/>
    <col min="1293" max="1293" width="14.42578125" customWidth="1"/>
    <col min="1294" max="1294" width="2" customWidth="1"/>
    <col min="1295" max="1295" width="1.28515625" customWidth="1"/>
    <col min="1296" max="1296" width="12.5703125" customWidth="1"/>
    <col min="1297" max="1297" width="8.5703125" customWidth="1"/>
    <col min="1298" max="1298" width="2.28515625" customWidth="1"/>
    <col min="1299" max="1299" width="5.140625" customWidth="1"/>
    <col min="1300" max="1300" width="5.7109375" customWidth="1"/>
    <col min="1301" max="1301" width="6.7109375" customWidth="1"/>
    <col min="1302" max="1302" width="3.5703125" customWidth="1"/>
    <col min="1303" max="1303" width="10.7109375" customWidth="1"/>
    <col min="1304" max="1304" width="4.5703125" customWidth="1"/>
    <col min="1305" max="1305" width="1.85546875" customWidth="1"/>
    <col min="1306" max="1306" width="12.140625" customWidth="1"/>
    <col min="1307" max="1307" width="2.140625" customWidth="1"/>
    <col min="1308" max="1308" width="10.7109375" customWidth="1"/>
    <col min="1309" max="1309" width="3.28515625" customWidth="1"/>
    <col min="1310" max="1310" width="2" customWidth="1"/>
    <col min="1311" max="1311" width="9.85546875" customWidth="1"/>
    <col min="1312" max="1312" width="14" customWidth="1"/>
    <col min="1313" max="1313" width="8.85546875" customWidth="1"/>
    <col min="1537" max="1537" width="1" customWidth="1"/>
    <col min="1538" max="1538" width="4" customWidth="1"/>
    <col min="1539" max="1539" width="8.7109375" customWidth="1"/>
    <col min="1540" max="1540" width="5.5703125" customWidth="1"/>
    <col min="1541" max="1541" width="1.85546875" customWidth="1"/>
    <col min="1542" max="1542" width="2.42578125" customWidth="1"/>
    <col min="1543" max="1543" width="8.85546875" customWidth="1"/>
    <col min="1544" max="1544" width="5.42578125" customWidth="1"/>
    <col min="1545" max="1545" width="4" customWidth="1"/>
    <col min="1546" max="1546" width="10.42578125" customWidth="1"/>
    <col min="1547" max="1547" width="13.42578125" customWidth="1"/>
    <col min="1548" max="1548" width="1.85546875" customWidth="1"/>
    <col min="1549" max="1549" width="14.42578125" customWidth="1"/>
    <col min="1550" max="1550" width="2" customWidth="1"/>
    <col min="1551" max="1551" width="1.28515625" customWidth="1"/>
    <col min="1552" max="1552" width="12.5703125" customWidth="1"/>
    <col min="1553" max="1553" width="8.5703125" customWidth="1"/>
    <col min="1554" max="1554" width="2.28515625" customWidth="1"/>
    <col min="1555" max="1555" width="5.140625" customWidth="1"/>
    <col min="1556" max="1556" width="5.7109375" customWidth="1"/>
    <col min="1557" max="1557" width="6.7109375" customWidth="1"/>
    <col min="1558" max="1558" width="3.5703125" customWidth="1"/>
    <col min="1559" max="1559" width="10.7109375" customWidth="1"/>
    <col min="1560" max="1560" width="4.5703125" customWidth="1"/>
    <col min="1561" max="1561" width="1.85546875" customWidth="1"/>
    <col min="1562" max="1562" width="12.140625" customWidth="1"/>
    <col min="1563" max="1563" width="2.140625" customWidth="1"/>
    <col min="1564" max="1564" width="10.7109375" customWidth="1"/>
    <col min="1565" max="1565" width="3.28515625" customWidth="1"/>
    <col min="1566" max="1566" width="2" customWidth="1"/>
    <col min="1567" max="1567" width="9.85546875" customWidth="1"/>
    <col min="1568" max="1568" width="14" customWidth="1"/>
    <col min="1569" max="1569" width="8.85546875" customWidth="1"/>
    <col min="1793" max="1793" width="1" customWidth="1"/>
    <col min="1794" max="1794" width="4" customWidth="1"/>
    <col min="1795" max="1795" width="8.7109375" customWidth="1"/>
    <col min="1796" max="1796" width="5.5703125" customWidth="1"/>
    <col min="1797" max="1797" width="1.85546875" customWidth="1"/>
    <col min="1798" max="1798" width="2.42578125" customWidth="1"/>
    <col min="1799" max="1799" width="8.85546875" customWidth="1"/>
    <col min="1800" max="1800" width="5.42578125" customWidth="1"/>
    <col min="1801" max="1801" width="4" customWidth="1"/>
    <col min="1802" max="1802" width="10.42578125" customWidth="1"/>
    <col min="1803" max="1803" width="13.42578125" customWidth="1"/>
    <col min="1804" max="1804" width="1.85546875" customWidth="1"/>
    <col min="1805" max="1805" width="14.42578125" customWidth="1"/>
    <col min="1806" max="1806" width="2" customWidth="1"/>
    <col min="1807" max="1807" width="1.28515625" customWidth="1"/>
    <col min="1808" max="1808" width="12.5703125" customWidth="1"/>
    <col min="1809" max="1809" width="8.5703125" customWidth="1"/>
    <col min="1810" max="1810" width="2.28515625" customWidth="1"/>
    <col min="1811" max="1811" width="5.140625" customWidth="1"/>
    <col min="1812" max="1812" width="5.7109375" customWidth="1"/>
    <col min="1813" max="1813" width="6.7109375" customWidth="1"/>
    <col min="1814" max="1814" width="3.5703125" customWidth="1"/>
    <col min="1815" max="1815" width="10.7109375" customWidth="1"/>
    <col min="1816" max="1816" width="4.5703125" customWidth="1"/>
    <col min="1817" max="1817" width="1.85546875" customWidth="1"/>
    <col min="1818" max="1818" width="12.140625" customWidth="1"/>
    <col min="1819" max="1819" width="2.140625" customWidth="1"/>
    <col min="1820" max="1820" width="10.7109375" customWidth="1"/>
    <col min="1821" max="1821" width="3.28515625" customWidth="1"/>
    <col min="1822" max="1822" width="2" customWidth="1"/>
    <col min="1823" max="1823" width="9.85546875" customWidth="1"/>
    <col min="1824" max="1824" width="14" customWidth="1"/>
    <col min="1825" max="1825" width="8.85546875" customWidth="1"/>
    <col min="2049" max="2049" width="1" customWidth="1"/>
    <col min="2050" max="2050" width="4" customWidth="1"/>
    <col min="2051" max="2051" width="8.7109375" customWidth="1"/>
    <col min="2052" max="2052" width="5.5703125" customWidth="1"/>
    <col min="2053" max="2053" width="1.85546875" customWidth="1"/>
    <col min="2054" max="2054" width="2.42578125" customWidth="1"/>
    <col min="2055" max="2055" width="8.85546875" customWidth="1"/>
    <col min="2056" max="2056" width="5.42578125" customWidth="1"/>
    <col min="2057" max="2057" width="4" customWidth="1"/>
    <col min="2058" max="2058" width="10.42578125" customWidth="1"/>
    <col min="2059" max="2059" width="13.42578125" customWidth="1"/>
    <col min="2060" max="2060" width="1.85546875" customWidth="1"/>
    <col min="2061" max="2061" width="14.42578125" customWidth="1"/>
    <col min="2062" max="2062" width="2" customWidth="1"/>
    <col min="2063" max="2063" width="1.28515625" customWidth="1"/>
    <col min="2064" max="2064" width="12.5703125" customWidth="1"/>
    <col min="2065" max="2065" width="8.5703125" customWidth="1"/>
    <col min="2066" max="2066" width="2.28515625" customWidth="1"/>
    <col min="2067" max="2067" width="5.140625" customWidth="1"/>
    <col min="2068" max="2068" width="5.7109375" customWidth="1"/>
    <col min="2069" max="2069" width="6.7109375" customWidth="1"/>
    <col min="2070" max="2070" width="3.5703125" customWidth="1"/>
    <col min="2071" max="2071" width="10.7109375" customWidth="1"/>
    <col min="2072" max="2072" width="4.5703125" customWidth="1"/>
    <col min="2073" max="2073" width="1.85546875" customWidth="1"/>
    <col min="2074" max="2074" width="12.140625" customWidth="1"/>
    <col min="2075" max="2075" width="2.140625" customWidth="1"/>
    <col min="2076" max="2076" width="10.7109375" customWidth="1"/>
    <col min="2077" max="2077" width="3.28515625" customWidth="1"/>
    <col min="2078" max="2078" width="2" customWidth="1"/>
    <col min="2079" max="2079" width="9.85546875" customWidth="1"/>
    <col min="2080" max="2080" width="14" customWidth="1"/>
    <col min="2081" max="2081" width="8.85546875" customWidth="1"/>
    <col min="2305" max="2305" width="1" customWidth="1"/>
    <col min="2306" max="2306" width="4" customWidth="1"/>
    <col min="2307" max="2307" width="8.7109375" customWidth="1"/>
    <col min="2308" max="2308" width="5.5703125" customWidth="1"/>
    <col min="2309" max="2309" width="1.85546875" customWidth="1"/>
    <col min="2310" max="2310" width="2.42578125" customWidth="1"/>
    <col min="2311" max="2311" width="8.85546875" customWidth="1"/>
    <col min="2312" max="2312" width="5.42578125" customWidth="1"/>
    <col min="2313" max="2313" width="4" customWidth="1"/>
    <col min="2314" max="2314" width="10.42578125" customWidth="1"/>
    <col min="2315" max="2315" width="13.42578125" customWidth="1"/>
    <col min="2316" max="2316" width="1.85546875" customWidth="1"/>
    <col min="2317" max="2317" width="14.42578125" customWidth="1"/>
    <col min="2318" max="2318" width="2" customWidth="1"/>
    <col min="2319" max="2319" width="1.28515625" customWidth="1"/>
    <col min="2320" max="2320" width="12.5703125" customWidth="1"/>
    <col min="2321" max="2321" width="8.5703125" customWidth="1"/>
    <col min="2322" max="2322" width="2.28515625" customWidth="1"/>
    <col min="2323" max="2323" width="5.140625" customWidth="1"/>
    <col min="2324" max="2324" width="5.7109375" customWidth="1"/>
    <col min="2325" max="2325" width="6.7109375" customWidth="1"/>
    <col min="2326" max="2326" width="3.5703125" customWidth="1"/>
    <col min="2327" max="2327" width="10.7109375" customWidth="1"/>
    <col min="2328" max="2328" width="4.5703125" customWidth="1"/>
    <col min="2329" max="2329" width="1.85546875" customWidth="1"/>
    <col min="2330" max="2330" width="12.140625" customWidth="1"/>
    <col min="2331" max="2331" width="2.140625" customWidth="1"/>
    <col min="2332" max="2332" width="10.7109375" customWidth="1"/>
    <col min="2333" max="2333" width="3.28515625" customWidth="1"/>
    <col min="2334" max="2334" width="2" customWidth="1"/>
    <col min="2335" max="2335" width="9.85546875" customWidth="1"/>
    <col min="2336" max="2336" width="14" customWidth="1"/>
    <col min="2337" max="2337" width="8.85546875" customWidth="1"/>
    <col min="2561" max="2561" width="1" customWidth="1"/>
    <col min="2562" max="2562" width="4" customWidth="1"/>
    <col min="2563" max="2563" width="8.7109375" customWidth="1"/>
    <col min="2564" max="2564" width="5.5703125" customWidth="1"/>
    <col min="2565" max="2565" width="1.85546875" customWidth="1"/>
    <col min="2566" max="2566" width="2.42578125" customWidth="1"/>
    <col min="2567" max="2567" width="8.85546875" customWidth="1"/>
    <col min="2568" max="2568" width="5.42578125" customWidth="1"/>
    <col min="2569" max="2569" width="4" customWidth="1"/>
    <col min="2570" max="2570" width="10.42578125" customWidth="1"/>
    <col min="2571" max="2571" width="13.42578125" customWidth="1"/>
    <col min="2572" max="2572" width="1.85546875" customWidth="1"/>
    <col min="2573" max="2573" width="14.42578125" customWidth="1"/>
    <col min="2574" max="2574" width="2" customWidth="1"/>
    <col min="2575" max="2575" width="1.28515625" customWidth="1"/>
    <col min="2576" max="2576" width="12.5703125" customWidth="1"/>
    <col min="2577" max="2577" width="8.5703125" customWidth="1"/>
    <col min="2578" max="2578" width="2.28515625" customWidth="1"/>
    <col min="2579" max="2579" width="5.140625" customWidth="1"/>
    <col min="2580" max="2580" width="5.7109375" customWidth="1"/>
    <col min="2581" max="2581" width="6.7109375" customWidth="1"/>
    <col min="2582" max="2582" width="3.5703125" customWidth="1"/>
    <col min="2583" max="2583" width="10.7109375" customWidth="1"/>
    <col min="2584" max="2584" width="4.5703125" customWidth="1"/>
    <col min="2585" max="2585" width="1.85546875" customWidth="1"/>
    <col min="2586" max="2586" width="12.140625" customWidth="1"/>
    <col min="2587" max="2587" width="2.140625" customWidth="1"/>
    <col min="2588" max="2588" width="10.7109375" customWidth="1"/>
    <col min="2589" max="2589" width="3.28515625" customWidth="1"/>
    <col min="2590" max="2590" width="2" customWidth="1"/>
    <col min="2591" max="2591" width="9.85546875" customWidth="1"/>
    <col min="2592" max="2592" width="14" customWidth="1"/>
    <col min="2593" max="2593" width="8.85546875" customWidth="1"/>
    <col min="2817" max="2817" width="1" customWidth="1"/>
    <col min="2818" max="2818" width="4" customWidth="1"/>
    <col min="2819" max="2819" width="8.7109375" customWidth="1"/>
    <col min="2820" max="2820" width="5.5703125" customWidth="1"/>
    <col min="2821" max="2821" width="1.85546875" customWidth="1"/>
    <col min="2822" max="2822" width="2.42578125" customWidth="1"/>
    <col min="2823" max="2823" width="8.85546875" customWidth="1"/>
    <col min="2824" max="2824" width="5.42578125" customWidth="1"/>
    <col min="2825" max="2825" width="4" customWidth="1"/>
    <col min="2826" max="2826" width="10.42578125" customWidth="1"/>
    <col min="2827" max="2827" width="13.42578125" customWidth="1"/>
    <col min="2828" max="2828" width="1.85546875" customWidth="1"/>
    <col min="2829" max="2829" width="14.42578125" customWidth="1"/>
    <col min="2830" max="2830" width="2" customWidth="1"/>
    <col min="2831" max="2831" width="1.28515625" customWidth="1"/>
    <col min="2832" max="2832" width="12.5703125" customWidth="1"/>
    <col min="2833" max="2833" width="8.5703125" customWidth="1"/>
    <col min="2834" max="2834" width="2.28515625" customWidth="1"/>
    <col min="2835" max="2835" width="5.140625" customWidth="1"/>
    <col min="2836" max="2836" width="5.7109375" customWidth="1"/>
    <col min="2837" max="2837" width="6.7109375" customWidth="1"/>
    <col min="2838" max="2838" width="3.5703125" customWidth="1"/>
    <col min="2839" max="2839" width="10.7109375" customWidth="1"/>
    <col min="2840" max="2840" width="4.5703125" customWidth="1"/>
    <col min="2841" max="2841" width="1.85546875" customWidth="1"/>
    <col min="2842" max="2842" width="12.140625" customWidth="1"/>
    <col min="2843" max="2843" width="2.140625" customWidth="1"/>
    <col min="2844" max="2844" width="10.7109375" customWidth="1"/>
    <col min="2845" max="2845" width="3.28515625" customWidth="1"/>
    <col min="2846" max="2846" width="2" customWidth="1"/>
    <col min="2847" max="2847" width="9.85546875" customWidth="1"/>
    <col min="2848" max="2848" width="14" customWidth="1"/>
    <col min="2849" max="2849" width="8.85546875" customWidth="1"/>
    <col min="3073" max="3073" width="1" customWidth="1"/>
    <col min="3074" max="3074" width="4" customWidth="1"/>
    <col min="3075" max="3075" width="8.7109375" customWidth="1"/>
    <col min="3076" max="3076" width="5.5703125" customWidth="1"/>
    <col min="3077" max="3077" width="1.85546875" customWidth="1"/>
    <col min="3078" max="3078" width="2.42578125" customWidth="1"/>
    <col min="3079" max="3079" width="8.85546875" customWidth="1"/>
    <col min="3080" max="3080" width="5.42578125" customWidth="1"/>
    <col min="3081" max="3081" width="4" customWidth="1"/>
    <col min="3082" max="3082" width="10.42578125" customWidth="1"/>
    <col min="3083" max="3083" width="13.42578125" customWidth="1"/>
    <col min="3084" max="3084" width="1.85546875" customWidth="1"/>
    <col min="3085" max="3085" width="14.42578125" customWidth="1"/>
    <col min="3086" max="3086" width="2" customWidth="1"/>
    <col min="3087" max="3087" width="1.28515625" customWidth="1"/>
    <col min="3088" max="3088" width="12.5703125" customWidth="1"/>
    <col min="3089" max="3089" width="8.5703125" customWidth="1"/>
    <col min="3090" max="3090" width="2.28515625" customWidth="1"/>
    <col min="3091" max="3091" width="5.140625" customWidth="1"/>
    <col min="3092" max="3092" width="5.7109375" customWidth="1"/>
    <col min="3093" max="3093" width="6.7109375" customWidth="1"/>
    <col min="3094" max="3094" width="3.5703125" customWidth="1"/>
    <col min="3095" max="3095" width="10.7109375" customWidth="1"/>
    <col min="3096" max="3096" width="4.5703125" customWidth="1"/>
    <col min="3097" max="3097" width="1.85546875" customWidth="1"/>
    <col min="3098" max="3098" width="12.140625" customWidth="1"/>
    <col min="3099" max="3099" width="2.140625" customWidth="1"/>
    <col min="3100" max="3100" width="10.7109375" customWidth="1"/>
    <col min="3101" max="3101" width="3.28515625" customWidth="1"/>
    <col min="3102" max="3102" width="2" customWidth="1"/>
    <col min="3103" max="3103" width="9.85546875" customWidth="1"/>
    <col min="3104" max="3104" width="14" customWidth="1"/>
    <col min="3105" max="3105" width="8.85546875" customWidth="1"/>
    <col min="3329" max="3329" width="1" customWidth="1"/>
    <col min="3330" max="3330" width="4" customWidth="1"/>
    <col min="3331" max="3331" width="8.7109375" customWidth="1"/>
    <col min="3332" max="3332" width="5.5703125" customWidth="1"/>
    <col min="3333" max="3333" width="1.85546875" customWidth="1"/>
    <col min="3334" max="3334" width="2.42578125" customWidth="1"/>
    <col min="3335" max="3335" width="8.85546875" customWidth="1"/>
    <col min="3336" max="3336" width="5.42578125" customWidth="1"/>
    <col min="3337" max="3337" width="4" customWidth="1"/>
    <col min="3338" max="3338" width="10.42578125" customWidth="1"/>
    <col min="3339" max="3339" width="13.42578125" customWidth="1"/>
    <col min="3340" max="3340" width="1.85546875" customWidth="1"/>
    <col min="3341" max="3341" width="14.42578125" customWidth="1"/>
    <col min="3342" max="3342" width="2" customWidth="1"/>
    <col min="3343" max="3343" width="1.28515625" customWidth="1"/>
    <col min="3344" max="3344" width="12.5703125" customWidth="1"/>
    <col min="3345" max="3345" width="8.5703125" customWidth="1"/>
    <col min="3346" max="3346" width="2.28515625" customWidth="1"/>
    <col min="3347" max="3347" width="5.140625" customWidth="1"/>
    <col min="3348" max="3348" width="5.7109375" customWidth="1"/>
    <col min="3349" max="3349" width="6.7109375" customWidth="1"/>
    <col min="3350" max="3350" width="3.5703125" customWidth="1"/>
    <col min="3351" max="3351" width="10.7109375" customWidth="1"/>
    <col min="3352" max="3352" width="4.5703125" customWidth="1"/>
    <col min="3353" max="3353" width="1.85546875" customWidth="1"/>
    <col min="3354" max="3354" width="12.140625" customWidth="1"/>
    <col min="3355" max="3355" width="2.140625" customWidth="1"/>
    <col min="3356" max="3356" width="10.7109375" customWidth="1"/>
    <col min="3357" max="3357" width="3.28515625" customWidth="1"/>
    <col min="3358" max="3358" width="2" customWidth="1"/>
    <col min="3359" max="3359" width="9.85546875" customWidth="1"/>
    <col min="3360" max="3360" width="14" customWidth="1"/>
    <col min="3361" max="3361" width="8.85546875" customWidth="1"/>
    <col min="3585" max="3585" width="1" customWidth="1"/>
    <col min="3586" max="3586" width="4" customWidth="1"/>
    <col min="3587" max="3587" width="8.7109375" customWidth="1"/>
    <col min="3588" max="3588" width="5.5703125" customWidth="1"/>
    <col min="3589" max="3589" width="1.85546875" customWidth="1"/>
    <col min="3590" max="3590" width="2.42578125" customWidth="1"/>
    <col min="3591" max="3591" width="8.85546875" customWidth="1"/>
    <col min="3592" max="3592" width="5.42578125" customWidth="1"/>
    <col min="3593" max="3593" width="4" customWidth="1"/>
    <col min="3594" max="3594" width="10.42578125" customWidth="1"/>
    <col min="3595" max="3595" width="13.42578125" customWidth="1"/>
    <col min="3596" max="3596" width="1.85546875" customWidth="1"/>
    <col min="3597" max="3597" width="14.42578125" customWidth="1"/>
    <col min="3598" max="3598" width="2" customWidth="1"/>
    <col min="3599" max="3599" width="1.28515625" customWidth="1"/>
    <col min="3600" max="3600" width="12.5703125" customWidth="1"/>
    <col min="3601" max="3601" width="8.5703125" customWidth="1"/>
    <col min="3602" max="3602" width="2.28515625" customWidth="1"/>
    <col min="3603" max="3603" width="5.140625" customWidth="1"/>
    <col min="3604" max="3604" width="5.7109375" customWidth="1"/>
    <col min="3605" max="3605" width="6.7109375" customWidth="1"/>
    <col min="3606" max="3606" width="3.5703125" customWidth="1"/>
    <col min="3607" max="3607" width="10.7109375" customWidth="1"/>
    <col min="3608" max="3608" width="4.5703125" customWidth="1"/>
    <col min="3609" max="3609" width="1.85546875" customWidth="1"/>
    <col min="3610" max="3610" width="12.140625" customWidth="1"/>
    <col min="3611" max="3611" width="2.140625" customWidth="1"/>
    <col min="3612" max="3612" width="10.7109375" customWidth="1"/>
    <col min="3613" max="3613" width="3.28515625" customWidth="1"/>
    <col min="3614" max="3614" width="2" customWidth="1"/>
    <col min="3615" max="3615" width="9.85546875" customWidth="1"/>
    <col min="3616" max="3616" width="14" customWidth="1"/>
    <col min="3617" max="3617" width="8.85546875" customWidth="1"/>
    <col min="3841" max="3841" width="1" customWidth="1"/>
    <col min="3842" max="3842" width="4" customWidth="1"/>
    <col min="3843" max="3843" width="8.7109375" customWidth="1"/>
    <col min="3844" max="3844" width="5.5703125" customWidth="1"/>
    <col min="3845" max="3845" width="1.85546875" customWidth="1"/>
    <col min="3846" max="3846" width="2.42578125" customWidth="1"/>
    <col min="3847" max="3847" width="8.85546875" customWidth="1"/>
    <col min="3848" max="3848" width="5.42578125" customWidth="1"/>
    <col min="3849" max="3849" width="4" customWidth="1"/>
    <col min="3850" max="3850" width="10.42578125" customWidth="1"/>
    <col min="3851" max="3851" width="13.42578125" customWidth="1"/>
    <col min="3852" max="3852" width="1.85546875" customWidth="1"/>
    <col min="3853" max="3853" width="14.42578125" customWidth="1"/>
    <col min="3854" max="3854" width="2" customWidth="1"/>
    <col min="3855" max="3855" width="1.28515625" customWidth="1"/>
    <col min="3856" max="3856" width="12.5703125" customWidth="1"/>
    <col min="3857" max="3857" width="8.5703125" customWidth="1"/>
    <col min="3858" max="3858" width="2.28515625" customWidth="1"/>
    <col min="3859" max="3859" width="5.140625" customWidth="1"/>
    <col min="3860" max="3860" width="5.7109375" customWidth="1"/>
    <col min="3861" max="3861" width="6.7109375" customWidth="1"/>
    <col min="3862" max="3862" width="3.5703125" customWidth="1"/>
    <col min="3863" max="3863" width="10.7109375" customWidth="1"/>
    <col min="3864" max="3864" width="4.5703125" customWidth="1"/>
    <col min="3865" max="3865" width="1.85546875" customWidth="1"/>
    <col min="3866" max="3866" width="12.140625" customWidth="1"/>
    <col min="3867" max="3867" width="2.140625" customWidth="1"/>
    <col min="3868" max="3868" width="10.7109375" customWidth="1"/>
    <col min="3869" max="3869" width="3.28515625" customWidth="1"/>
    <col min="3870" max="3870" width="2" customWidth="1"/>
    <col min="3871" max="3871" width="9.85546875" customWidth="1"/>
    <col min="3872" max="3872" width="14" customWidth="1"/>
    <col min="3873" max="3873" width="8.85546875" customWidth="1"/>
    <col min="4097" max="4097" width="1" customWidth="1"/>
    <col min="4098" max="4098" width="4" customWidth="1"/>
    <col min="4099" max="4099" width="8.7109375" customWidth="1"/>
    <col min="4100" max="4100" width="5.5703125" customWidth="1"/>
    <col min="4101" max="4101" width="1.85546875" customWidth="1"/>
    <col min="4102" max="4102" width="2.42578125" customWidth="1"/>
    <col min="4103" max="4103" width="8.85546875" customWidth="1"/>
    <col min="4104" max="4104" width="5.42578125" customWidth="1"/>
    <col min="4105" max="4105" width="4" customWidth="1"/>
    <col min="4106" max="4106" width="10.42578125" customWidth="1"/>
    <col min="4107" max="4107" width="13.42578125" customWidth="1"/>
    <col min="4108" max="4108" width="1.85546875" customWidth="1"/>
    <col min="4109" max="4109" width="14.42578125" customWidth="1"/>
    <col min="4110" max="4110" width="2" customWidth="1"/>
    <col min="4111" max="4111" width="1.28515625" customWidth="1"/>
    <col min="4112" max="4112" width="12.5703125" customWidth="1"/>
    <col min="4113" max="4113" width="8.5703125" customWidth="1"/>
    <col min="4114" max="4114" width="2.28515625" customWidth="1"/>
    <col min="4115" max="4115" width="5.140625" customWidth="1"/>
    <col min="4116" max="4116" width="5.7109375" customWidth="1"/>
    <col min="4117" max="4117" width="6.7109375" customWidth="1"/>
    <col min="4118" max="4118" width="3.5703125" customWidth="1"/>
    <col min="4119" max="4119" width="10.7109375" customWidth="1"/>
    <col min="4120" max="4120" width="4.5703125" customWidth="1"/>
    <col min="4121" max="4121" width="1.85546875" customWidth="1"/>
    <col min="4122" max="4122" width="12.140625" customWidth="1"/>
    <col min="4123" max="4123" width="2.140625" customWidth="1"/>
    <col min="4124" max="4124" width="10.7109375" customWidth="1"/>
    <col min="4125" max="4125" width="3.28515625" customWidth="1"/>
    <col min="4126" max="4126" width="2" customWidth="1"/>
    <col min="4127" max="4127" width="9.85546875" customWidth="1"/>
    <col min="4128" max="4128" width="14" customWidth="1"/>
    <col min="4129" max="4129" width="8.85546875" customWidth="1"/>
    <col min="4353" max="4353" width="1" customWidth="1"/>
    <col min="4354" max="4354" width="4" customWidth="1"/>
    <col min="4355" max="4355" width="8.7109375" customWidth="1"/>
    <col min="4356" max="4356" width="5.5703125" customWidth="1"/>
    <col min="4357" max="4357" width="1.85546875" customWidth="1"/>
    <col min="4358" max="4358" width="2.42578125" customWidth="1"/>
    <col min="4359" max="4359" width="8.85546875" customWidth="1"/>
    <col min="4360" max="4360" width="5.42578125" customWidth="1"/>
    <col min="4361" max="4361" width="4" customWidth="1"/>
    <col min="4362" max="4362" width="10.42578125" customWidth="1"/>
    <col min="4363" max="4363" width="13.42578125" customWidth="1"/>
    <col min="4364" max="4364" width="1.85546875" customWidth="1"/>
    <col min="4365" max="4365" width="14.42578125" customWidth="1"/>
    <col min="4366" max="4366" width="2" customWidth="1"/>
    <col min="4367" max="4367" width="1.28515625" customWidth="1"/>
    <col min="4368" max="4368" width="12.5703125" customWidth="1"/>
    <col min="4369" max="4369" width="8.5703125" customWidth="1"/>
    <col min="4370" max="4370" width="2.28515625" customWidth="1"/>
    <col min="4371" max="4371" width="5.140625" customWidth="1"/>
    <col min="4372" max="4372" width="5.7109375" customWidth="1"/>
    <col min="4373" max="4373" width="6.7109375" customWidth="1"/>
    <col min="4374" max="4374" width="3.5703125" customWidth="1"/>
    <col min="4375" max="4375" width="10.7109375" customWidth="1"/>
    <col min="4376" max="4376" width="4.5703125" customWidth="1"/>
    <col min="4377" max="4377" width="1.85546875" customWidth="1"/>
    <col min="4378" max="4378" width="12.140625" customWidth="1"/>
    <col min="4379" max="4379" width="2.140625" customWidth="1"/>
    <col min="4380" max="4380" width="10.7109375" customWidth="1"/>
    <col min="4381" max="4381" width="3.28515625" customWidth="1"/>
    <col min="4382" max="4382" width="2" customWidth="1"/>
    <col min="4383" max="4383" width="9.85546875" customWidth="1"/>
    <col min="4384" max="4384" width="14" customWidth="1"/>
    <col min="4385" max="4385" width="8.85546875" customWidth="1"/>
    <col min="4609" max="4609" width="1" customWidth="1"/>
    <col min="4610" max="4610" width="4" customWidth="1"/>
    <col min="4611" max="4611" width="8.7109375" customWidth="1"/>
    <col min="4612" max="4612" width="5.5703125" customWidth="1"/>
    <col min="4613" max="4613" width="1.85546875" customWidth="1"/>
    <col min="4614" max="4614" width="2.42578125" customWidth="1"/>
    <col min="4615" max="4615" width="8.85546875" customWidth="1"/>
    <col min="4616" max="4616" width="5.42578125" customWidth="1"/>
    <col min="4617" max="4617" width="4" customWidth="1"/>
    <col min="4618" max="4618" width="10.42578125" customWidth="1"/>
    <col min="4619" max="4619" width="13.42578125" customWidth="1"/>
    <col min="4620" max="4620" width="1.85546875" customWidth="1"/>
    <col min="4621" max="4621" width="14.42578125" customWidth="1"/>
    <col min="4622" max="4622" width="2" customWidth="1"/>
    <col min="4623" max="4623" width="1.28515625" customWidth="1"/>
    <col min="4624" max="4624" width="12.5703125" customWidth="1"/>
    <col min="4625" max="4625" width="8.5703125" customWidth="1"/>
    <col min="4626" max="4626" width="2.28515625" customWidth="1"/>
    <col min="4627" max="4627" width="5.140625" customWidth="1"/>
    <col min="4628" max="4628" width="5.7109375" customWidth="1"/>
    <col min="4629" max="4629" width="6.7109375" customWidth="1"/>
    <col min="4630" max="4630" width="3.5703125" customWidth="1"/>
    <col min="4631" max="4631" width="10.7109375" customWidth="1"/>
    <col min="4632" max="4632" width="4.5703125" customWidth="1"/>
    <col min="4633" max="4633" width="1.85546875" customWidth="1"/>
    <col min="4634" max="4634" width="12.140625" customWidth="1"/>
    <col min="4635" max="4635" width="2.140625" customWidth="1"/>
    <col min="4636" max="4636" width="10.7109375" customWidth="1"/>
    <col min="4637" max="4637" width="3.28515625" customWidth="1"/>
    <col min="4638" max="4638" width="2" customWidth="1"/>
    <col min="4639" max="4639" width="9.85546875" customWidth="1"/>
    <col min="4640" max="4640" width="14" customWidth="1"/>
    <col min="4641" max="4641" width="8.85546875" customWidth="1"/>
    <col min="4865" max="4865" width="1" customWidth="1"/>
    <col min="4866" max="4866" width="4" customWidth="1"/>
    <col min="4867" max="4867" width="8.7109375" customWidth="1"/>
    <col min="4868" max="4868" width="5.5703125" customWidth="1"/>
    <col min="4869" max="4869" width="1.85546875" customWidth="1"/>
    <col min="4870" max="4870" width="2.42578125" customWidth="1"/>
    <col min="4871" max="4871" width="8.85546875" customWidth="1"/>
    <col min="4872" max="4872" width="5.42578125" customWidth="1"/>
    <col min="4873" max="4873" width="4" customWidth="1"/>
    <col min="4874" max="4874" width="10.42578125" customWidth="1"/>
    <col min="4875" max="4875" width="13.42578125" customWidth="1"/>
    <col min="4876" max="4876" width="1.85546875" customWidth="1"/>
    <col min="4877" max="4877" width="14.42578125" customWidth="1"/>
    <col min="4878" max="4878" width="2" customWidth="1"/>
    <col min="4879" max="4879" width="1.28515625" customWidth="1"/>
    <col min="4880" max="4880" width="12.5703125" customWidth="1"/>
    <col min="4881" max="4881" width="8.5703125" customWidth="1"/>
    <col min="4882" max="4882" width="2.28515625" customWidth="1"/>
    <col min="4883" max="4883" width="5.140625" customWidth="1"/>
    <col min="4884" max="4884" width="5.7109375" customWidth="1"/>
    <col min="4885" max="4885" width="6.7109375" customWidth="1"/>
    <col min="4886" max="4886" width="3.5703125" customWidth="1"/>
    <col min="4887" max="4887" width="10.7109375" customWidth="1"/>
    <col min="4888" max="4888" width="4.5703125" customWidth="1"/>
    <col min="4889" max="4889" width="1.85546875" customWidth="1"/>
    <col min="4890" max="4890" width="12.140625" customWidth="1"/>
    <col min="4891" max="4891" width="2.140625" customWidth="1"/>
    <col min="4892" max="4892" width="10.7109375" customWidth="1"/>
    <col min="4893" max="4893" width="3.28515625" customWidth="1"/>
    <col min="4894" max="4894" width="2" customWidth="1"/>
    <col min="4895" max="4895" width="9.85546875" customWidth="1"/>
    <col min="4896" max="4896" width="14" customWidth="1"/>
    <col min="4897" max="4897" width="8.85546875" customWidth="1"/>
    <col min="5121" max="5121" width="1" customWidth="1"/>
    <col min="5122" max="5122" width="4" customWidth="1"/>
    <col min="5123" max="5123" width="8.7109375" customWidth="1"/>
    <col min="5124" max="5124" width="5.5703125" customWidth="1"/>
    <col min="5125" max="5125" width="1.85546875" customWidth="1"/>
    <col min="5126" max="5126" width="2.42578125" customWidth="1"/>
    <col min="5127" max="5127" width="8.85546875" customWidth="1"/>
    <col min="5128" max="5128" width="5.42578125" customWidth="1"/>
    <col min="5129" max="5129" width="4" customWidth="1"/>
    <col min="5130" max="5130" width="10.42578125" customWidth="1"/>
    <col min="5131" max="5131" width="13.42578125" customWidth="1"/>
    <col min="5132" max="5132" width="1.85546875" customWidth="1"/>
    <col min="5133" max="5133" width="14.42578125" customWidth="1"/>
    <col min="5134" max="5134" width="2" customWidth="1"/>
    <col min="5135" max="5135" width="1.28515625" customWidth="1"/>
    <col min="5136" max="5136" width="12.5703125" customWidth="1"/>
    <col min="5137" max="5137" width="8.5703125" customWidth="1"/>
    <col min="5138" max="5138" width="2.28515625" customWidth="1"/>
    <col min="5139" max="5139" width="5.140625" customWidth="1"/>
    <col min="5140" max="5140" width="5.7109375" customWidth="1"/>
    <col min="5141" max="5141" width="6.7109375" customWidth="1"/>
    <col min="5142" max="5142" width="3.5703125" customWidth="1"/>
    <col min="5143" max="5143" width="10.7109375" customWidth="1"/>
    <col min="5144" max="5144" width="4.5703125" customWidth="1"/>
    <col min="5145" max="5145" width="1.85546875" customWidth="1"/>
    <col min="5146" max="5146" width="12.140625" customWidth="1"/>
    <col min="5147" max="5147" width="2.140625" customWidth="1"/>
    <col min="5148" max="5148" width="10.7109375" customWidth="1"/>
    <col min="5149" max="5149" width="3.28515625" customWidth="1"/>
    <col min="5150" max="5150" width="2" customWidth="1"/>
    <col min="5151" max="5151" width="9.85546875" customWidth="1"/>
    <col min="5152" max="5152" width="14" customWidth="1"/>
    <col min="5153" max="5153" width="8.85546875" customWidth="1"/>
    <col min="5377" max="5377" width="1" customWidth="1"/>
    <col min="5378" max="5378" width="4" customWidth="1"/>
    <col min="5379" max="5379" width="8.7109375" customWidth="1"/>
    <col min="5380" max="5380" width="5.5703125" customWidth="1"/>
    <col min="5381" max="5381" width="1.85546875" customWidth="1"/>
    <col min="5382" max="5382" width="2.42578125" customWidth="1"/>
    <col min="5383" max="5383" width="8.85546875" customWidth="1"/>
    <col min="5384" max="5384" width="5.42578125" customWidth="1"/>
    <col min="5385" max="5385" width="4" customWidth="1"/>
    <col min="5386" max="5386" width="10.42578125" customWidth="1"/>
    <col min="5387" max="5387" width="13.42578125" customWidth="1"/>
    <col min="5388" max="5388" width="1.85546875" customWidth="1"/>
    <col min="5389" max="5389" width="14.42578125" customWidth="1"/>
    <col min="5390" max="5390" width="2" customWidth="1"/>
    <col min="5391" max="5391" width="1.28515625" customWidth="1"/>
    <col min="5392" max="5392" width="12.5703125" customWidth="1"/>
    <col min="5393" max="5393" width="8.5703125" customWidth="1"/>
    <col min="5394" max="5394" width="2.28515625" customWidth="1"/>
    <col min="5395" max="5395" width="5.140625" customWidth="1"/>
    <col min="5396" max="5396" width="5.7109375" customWidth="1"/>
    <col min="5397" max="5397" width="6.7109375" customWidth="1"/>
    <col min="5398" max="5398" width="3.5703125" customWidth="1"/>
    <col min="5399" max="5399" width="10.7109375" customWidth="1"/>
    <col min="5400" max="5400" width="4.5703125" customWidth="1"/>
    <col min="5401" max="5401" width="1.85546875" customWidth="1"/>
    <col min="5402" max="5402" width="12.140625" customWidth="1"/>
    <col min="5403" max="5403" width="2.140625" customWidth="1"/>
    <col min="5404" max="5404" width="10.7109375" customWidth="1"/>
    <col min="5405" max="5405" width="3.28515625" customWidth="1"/>
    <col min="5406" max="5406" width="2" customWidth="1"/>
    <col min="5407" max="5407" width="9.85546875" customWidth="1"/>
    <col min="5408" max="5408" width="14" customWidth="1"/>
    <col min="5409" max="5409" width="8.85546875" customWidth="1"/>
    <col min="5633" max="5633" width="1" customWidth="1"/>
    <col min="5634" max="5634" width="4" customWidth="1"/>
    <col min="5635" max="5635" width="8.7109375" customWidth="1"/>
    <col min="5636" max="5636" width="5.5703125" customWidth="1"/>
    <col min="5637" max="5637" width="1.85546875" customWidth="1"/>
    <col min="5638" max="5638" width="2.42578125" customWidth="1"/>
    <col min="5639" max="5639" width="8.85546875" customWidth="1"/>
    <col min="5640" max="5640" width="5.42578125" customWidth="1"/>
    <col min="5641" max="5641" width="4" customWidth="1"/>
    <col min="5642" max="5642" width="10.42578125" customWidth="1"/>
    <col min="5643" max="5643" width="13.42578125" customWidth="1"/>
    <col min="5644" max="5644" width="1.85546875" customWidth="1"/>
    <col min="5645" max="5645" width="14.42578125" customWidth="1"/>
    <col min="5646" max="5646" width="2" customWidth="1"/>
    <col min="5647" max="5647" width="1.28515625" customWidth="1"/>
    <col min="5648" max="5648" width="12.5703125" customWidth="1"/>
    <col min="5649" max="5649" width="8.5703125" customWidth="1"/>
    <col min="5650" max="5650" width="2.28515625" customWidth="1"/>
    <col min="5651" max="5651" width="5.140625" customWidth="1"/>
    <col min="5652" max="5652" width="5.7109375" customWidth="1"/>
    <col min="5653" max="5653" width="6.7109375" customWidth="1"/>
    <col min="5654" max="5654" width="3.5703125" customWidth="1"/>
    <col min="5655" max="5655" width="10.7109375" customWidth="1"/>
    <col min="5656" max="5656" width="4.5703125" customWidth="1"/>
    <col min="5657" max="5657" width="1.85546875" customWidth="1"/>
    <col min="5658" max="5658" width="12.140625" customWidth="1"/>
    <col min="5659" max="5659" width="2.140625" customWidth="1"/>
    <col min="5660" max="5660" width="10.7109375" customWidth="1"/>
    <col min="5661" max="5661" width="3.28515625" customWidth="1"/>
    <col min="5662" max="5662" width="2" customWidth="1"/>
    <col min="5663" max="5663" width="9.85546875" customWidth="1"/>
    <col min="5664" max="5664" width="14" customWidth="1"/>
    <col min="5665" max="5665" width="8.85546875" customWidth="1"/>
    <col min="5889" max="5889" width="1" customWidth="1"/>
    <col min="5890" max="5890" width="4" customWidth="1"/>
    <col min="5891" max="5891" width="8.7109375" customWidth="1"/>
    <col min="5892" max="5892" width="5.5703125" customWidth="1"/>
    <col min="5893" max="5893" width="1.85546875" customWidth="1"/>
    <col min="5894" max="5894" width="2.42578125" customWidth="1"/>
    <col min="5895" max="5895" width="8.85546875" customWidth="1"/>
    <col min="5896" max="5896" width="5.42578125" customWidth="1"/>
    <col min="5897" max="5897" width="4" customWidth="1"/>
    <col min="5898" max="5898" width="10.42578125" customWidth="1"/>
    <col min="5899" max="5899" width="13.42578125" customWidth="1"/>
    <col min="5900" max="5900" width="1.85546875" customWidth="1"/>
    <col min="5901" max="5901" width="14.42578125" customWidth="1"/>
    <col min="5902" max="5902" width="2" customWidth="1"/>
    <col min="5903" max="5903" width="1.28515625" customWidth="1"/>
    <col min="5904" max="5904" width="12.5703125" customWidth="1"/>
    <col min="5905" max="5905" width="8.5703125" customWidth="1"/>
    <col min="5906" max="5906" width="2.28515625" customWidth="1"/>
    <col min="5907" max="5907" width="5.140625" customWidth="1"/>
    <col min="5908" max="5908" width="5.7109375" customWidth="1"/>
    <col min="5909" max="5909" width="6.7109375" customWidth="1"/>
    <col min="5910" max="5910" width="3.5703125" customWidth="1"/>
    <col min="5911" max="5911" width="10.7109375" customWidth="1"/>
    <col min="5912" max="5912" width="4.5703125" customWidth="1"/>
    <col min="5913" max="5913" width="1.85546875" customWidth="1"/>
    <col min="5914" max="5914" width="12.140625" customWidth="1"/>
    <col min="5915" max="5915" width="2.140625" customWidth="1"/>
    <col min="5916" max="5916" width="10.7109375" customWidth="1"/>
    <col min="5917" max="5917" width="3.28515625" customWidth="1"/>
    <col min="5918" max="5918" width="2" customWidth="1"/>
    <col min="5919" max="5919" width="9.85546875" customWidth="1"/>
    <col min="5920" max="5920" width="14" customWidth="1"/>
    <col min="5921" max="5921" width="8.85546875" customWidth="1"/>
    <col min="6145" max="6145" width="1" customWidth="1"/>
    <col min="6146" max="6146" width="4" customWidth="1"/>
    <col min="6147" max="6147" width="8.7109375" customWidth="1"/>
    <col min="6148" max="6148" width="5.5703125" customWidth="1"/>
    <col min="6149" max="6149" width="1.85546875" customWidth="1"/>
    <col min="6150" max="6150" width="2.42578125" customWidth="1"/>
    <col min="6151" max="6151" width="8.85546875" customWidth="1"/>
    <col min="6152" max="6152" width="5.42578125" customWidth="1"/>
    <col min="6153" max="6153" width="4" customWidth="1"/>
    <col min="6154" max="6154" width="10.42578125" customWidth="1"/>
    <col min="6155" max="6155" width="13.42578125" customWidth="1"/>
    <col min="6156" max="6156" width="1.85546875" customWidth="1"/>
    <col min="6157" max="6157" width="14.42578125" customWidth="1"/>
    <col min="6158" max="6158" width="2" customWidth="1"/>
    <col min="6159" max="6159" width="1.28515625" customWidth="1"/>
    <col min="6160" max="6160" width="12.5703125" customWidth="1"/>
    <col min="6161" max="6161" width="8.5703125" customWidth="1"/>
    <col min="6162" max="6162" width="2.28515625" customWidth="1"/>
    <col min="6163" max="6163" width="5.140625" customWidth="1"/>
    <col min="6164" max="6164" width="5.7109375" customWidth="1"/>
    <col min="6165" max="6165" width="6.7109375" customWidth="1"/>
    <col min="6166" max="6166" width="3.5703125" customWidth="1"/>
    <col min="6167" max="6167" width="10.7109375" customWidth="1"/>
    <col min="6168" max="6168" width="4.5703125" customWidth="1"/>
    <col min="6169" max="6169" width="1.85546875" customWidth="1"/>
    <col min="6170" max="6170" width="12.140625" customWidth="1"/>
    <col min="6171" max="6171" width="2.140625" customWidth="1"/>
    <col min="6172" max="6172" width="10.7109375" customWidth="1"/>
    <col min="6173" max="6173" width="3.28515625" customWidth="1"/>
    <col min="6174" max="6174" width="2" customWidth="1"/>
    <col min="6175" max="6175" width="9.85546875" customWidth="1"/>
    <col min="6176" max="6176" width="14" customWidth="1"/>
    <col min="6177" max="6177" width="8.85546875" customWidth="1"/>
    <col min="6401" max="6401" width="1" customWidth="1"/>
    <col min="6402" max="6402" width="4" customWidth="1"/>
    <col min="6403" max="6403" width="8.7109375" customWidth="1"/>
    <col min="6404" max="6404" width="5.5703125" customWidth="1"/>
    <col min="6405" max="6405" width="1.85546875" customWidth="1"/>
    <col min="6406" max="6406" width="2.42578125" customWidth="1"/>
    <col min="6407" max="6407" width="8.85546875" customWidth="1"/>
    <col min="6408" max="6408" width="5.42578125" customWidth="1"/>
    <col min="6409" max="6409" width="4" customWidth="1"/>
    <col min="6410" max="6410" width="10.42578125" customWidth="1"/>
    <col min="6411" max="6411" width="13.42578125" customWidth="1"/>
    <col min="6412" max="6412" width="1.85546875" customWidth="1"/>
    <col min="6413" max="6413" width="14.42578125" customWidth="1"/>
    <col min="6414" max="6414" width="2" customWidth="1"/>
    <col min="6415" max="6415" width="1.28515625" customWidth="1"/>
    <col min="6416" max="6416" width="12.5703125" customWidth="1"/>
    <col min="6417" max="6417" width="8.5703125" customWidth="1"/>
    <col min="6418" max="6418" width="2.28515625" customWidth="1"/>
    <col min="6419" max="6419" width="5.140625" customWidth="1"/>
    <col min="6420" max="6420" width="5.7109375" customWidth="1"/>
    <col min="6421" max="6421" width="6.7109375" customWidth="1"/>
    <col min="6422" max="6422" width="3.5703125" customWidth="1"/>
    <col min="6423" max="6423" width="10.7109375" customWidth="1"/>
    <col min="6424" max="6424" width="4.5703125" customWidth="1"/>
    <col min="6425" max="6425" width="1.85546875" customWidth="1"/>
    <col min="6426" max="6426" width="12.140625" customWidth="1"/>
    <col min="6427" max="6427" width="2.140625" customWidth="1"/>
    <col min="6428" max="6428" width="10.7109375" customWidth="1"/>
    <col min="6429" max="6429" width="3.28515625" customWidth="1"/>
    <col min="6430" max="6430" width="2" customWidth="1"/>
    <col min="6431" max="6431" width="9.85546875" customWidth="1"/>
    <col min="6432" max="6432" width="14" customWidth="1"/>
    <col min="6433" max="6433" width="8.85546875" customWidth="1"/>
    <col min="6657" max="6657" width="1" customWidth="1"/>
    <col min="6658" max="6658" width="4" customWidth="1"/>
    <col min="6659" max="6659" width="8.7109375" customWidth="1"/>
    <col min="6660" max="6660" width="5.5703125" customWidth="1"/>
    <col min="6661" max="6661" width="1.85546875" customWidth="1"/>
    <col min="6662" max="6662" width="2.42578125" customWidth="1"/>
    <col min="6663" max="6663" width="8.85546875" customWidth="1"/>
    <col min="6664" max="6664" width="5.42578125" customWidth="1"/>
    <col min="6665" max="6665" width="4" customWidth="1"/>
    <col min="6666" max="6666" width="10.42578125" customWidth="1"/>
    <col min="6667" max="6667" width="13.42578125" customWidth="1"/>
    <col min="6668" max="6668" width="1.85546875" customWidth="1"/>
    <col min="6669" max="6669" width="14.42578125" customWidth="1"/>
    <col min="6670" max="6670" width="2" customWidth="1"/>
    <col min="6671" max="6671" width="1.28515625" customWidth="1"/>
    <col min="6672" max="6672" width="12.5703125" customWidth="1"/>
    <col min="6673" max="6673" width="8.5703125" customWidth="1"/>
    <col min="6674" max="6674" width="2.28515625" customWidth="1"/>
    <col min="6675" max="6675" width="5.140625" customWidth="1"/>
    <col min="6676" max="6676" width="5.7109375" customWidth="1"/>
    <col min="6677" max="6677" width="6.7109375" customWidth="1"/>
    <col min="6678" max="6678" width="3.5703125" customWidth="1"/>
    <col min="6679" max="6679" width="10.7109375" customWidth="1"/>
    <col min="6680" max="6680" width="4.5703125" customWidth="1"/>
    <col min="6681" max="6681" width="1.85546875" customWidth="1"/>
    <col min="6682" max="6682" width="12.140625" customWidth="1"/>
    <col min="6683" max="6683" width="2.140625" customWidth="1"/>
    <col min="6684" max="6684" width="10.7109375" customWidth="1"/>
    <col min="6685" max="6685" width="3.28515625" customWidth="1"/>
    <col min="6686" max="6686" width="2" customWidth="1"/>
    <col min="6687" max="6687" width="9.85546875" customWidth="1"/>
    <col min="6688" max="6688" width="14" customWidth="1"/>
    <col min="6689" max="6689" width="8.85546875" customWidth="1"/>
    <col min="6913" max="6913" width="1" customWidth="1"/>
    <col min="6914" max="6914" width="4" customWidth="1"/>
    <col min="6915" max="6915" width="8.7109375" customWidth="1"/>
    <col min="6916" max="6916" width="5.5703125" customWidth="1"/>
    <col min="6917" max="6917" width="1.85546875" customWidth="1"/>
    <col min="6918" max="6918" width="2.42578125" customWidth="1"/>
    <col min="6919" max="6919" width="8.85546875" customWidth="1"/>
    <col min="6920" max="6920" width="5.42578125" customWidth="1"/>
    <col min="6921" max="6921" width="4" customWidth="1"/>
    <col min="6922" max="6922" width="10.42578125" customWidth="1"/>
    <col min="6923" max="6923" width="13.42578125" customWidth="1"/>
    <col min="6924" max="6924" width="1.85546875" customWidth="1"/>
    <col min="6925" max="6925" width="14.42578125" customWidth="1"/>
    <col min="6926" max="6926" width="2" customWidth="1"/>
    <col min="6927" max="6927" width="1.28515625" customWidth="1"/>
    <col min="6928" max="6928" width="12.5703125" customWidth="1"/>
    <col min="6929" max="6929" width="8.5703125" customWidth="1"/>
    <col min="6930" max="6930" width="2.28515625" customWidth="1"/>
    <col min="6931" max="6931" width="5.140625" customWidth="1"/>
    <col min="6932" max="6932" width="5.7109375" customWidth="1"/>
    <col min="6933" max="6933" width="6.7109375" customWidth="1"/>
    <col min="6934" max="6934" width="3.5703125" customWidth="1"/>
    <col min="6935" max="6935" width="10.7109375" customWidth="1"/>
    <col min="6936" max="6936" width="4.5703125" customWidth="1"/>
    <col min="6937" max="6937" width="1.85546875" customWidth="1"/>
    <col min="6938" max="6938" width="12.140625" customWidth="1"/>
    <col min="6939" max="6939" width="2.140625" customWidth="1"/>
    <col min="6940" max="6940" width="10.7109375" customWidth="1"/>
    <col min="6941" max="6941" width="3.28515625" customWidth="1"/>
    <col min="6942" max="6942" width="2" customWidth="1"/>
    <col min="6943" max="6943" width="9.85546875" customWidth="1"/>
    <col min="6944" max="6944" width="14" customWidth="1"/>
    <col min="6945" max="6945" width="8.85546875" customWidth="1"/>
    <col min="7169" max="7169" width="1" customWidth="1"/>
    <col min="7170" max="7170" width="4" customWidth="1"/>
    <col min="7171" max="7171" width="8.7109375" customWidth="1"/>
    <col min="7172" max="7172" width="5.5703125" customWidth="1"/>
    <col min="7173" max="7173" width="1.85546875" customWidth="1"/>
    <col min="7174" max="7174" width="2.42578125" customWidth="1"/>
    <col min="7175" max="7175" width="8.85546875" customWidth="1"/>
    <col min="7176" max="7176" width="5.42578125" customWidth="1"/>
    <col min="7177" max="7177" width="4" customWidth="1"/>
    <col min="7178" max="7178" width="10.42578125" customWidth="1"/>
    <col min="7179" max="7179" width="13.42578125" customWidth="1"/>
    <col min="7180" max="7180" width="1.85546875" customWidth="1"/>
    <col min="7181" max="7181" width="14.42578125" customWidth="1"/>
    <col min="7182" max="7182" width="2" customWidth="1"/>
    <col min="7183" max="7183" width="1.28515625" customWidth="1"/>
    <col min="7184" max="7184" width="12.5703125" customWidth="1"/>
    <col min="7185" max="7185" width="8.5703125" customWidth="1"/>
    <col min="7186" max="7186" width="2.28515625" customWidth="1"/>
    <col min="7187" max="7187" width="5.140625" customWidth="1"/>
    <col min="7188" max="7188" width="5.7109375" customWidth="1"/>
    <col min="7189" max="7189" width="6.7109375" customWidth="1"/>
    <col min="7190" max="7190" width="3.5703125" customWidth="1"/>
    <col min="7191" max="7191" width="10.7109375" customWidth="1"/>
    <col min="7192" max="7192" width="4.5703125" customWidth="1"/>
    <col min="7193" max="7193" width="1.85546875" customWidth="1"/>
    <col min="7194" max="7194" width="12.140625" customWidth="1"/>
    <col min="7195" max="7195" width="2.140625" customWidth="1"/>
    <col min="7196" max="7196" width="10.7109375" customWidth="1"/>
    <col min="7197" max="7197" width="3.28515625" customWidth="1"/>
    <col min="7198" max="7198" width="2" customWidth="1"/>
    <col min="7199" max="7199" width="9.85546875" customWidth="1"/>
    <col min="7200" max="7200" width="14" customWidth="1"/>
    <col min="7201" max="7201" width="8.85546875" customWidth="1"/>
    <col min="7425" max="7425" width="1" customWidth="1"/>
    <col min="7426" max="7426" width="4" customWidth="1"/>
    <col min="7427" max="7427" width="8.7109375" customWidth="1"/>
    <col min="7428" max="7428" width="5.5703125" customWidth="1"/>
    <col min="7429" max="7429" width="1.85546875" customWidth="1"/>
    <col min="7430" max="7430" width="2.42578125" customWidth="1"/>
    <col min="7431" max="7431" width="8.85546875" customWidth="1"/>
    <col min="7432" max="7432" width="5.42578125" customWidth="1"/>
    <col min="7433" max="7433" width="4" customWidth="1"/>
    <col min="7434" max="7434" width="10.42578125" customWidth="1"/>
    <col min="7435" max="7435" width="13.42578125" customWidth="1"/>
    <col min="7436" max="7436" width="1.85546875" customWidth="1"/>
    <col min="7437" max="7437" width="14.42578125" customWidth="1"/>
    <col min="7438" max="7438" width="2" customWidth="1"/>
    <col min="7439" max="7439" width="1.28515625" customWidth="1"/>
    <col min="7440" max="7440" width="12.5703125" customWidth="1"/>
    <col min="7441" max="7441" width="8.5703125" customWidth="1"/>
    <col min="7442" max="7442" width="2.28515625" customWidth="1"/>
    <col min="7443" max="7443" width="5.140625" customWidth="1"/>
    <col min="7444" max="7444" width="5.7109375" customWidth="1"/>
    <col min="7445" max="7445" width="6.7109375" customWidth="1"/>
    <col min="7446" max="7446" width="3.5703125" customWidth="1"/>
    <col min="7447" max="7447" width="10.7109375" customWidth="1"/>
    <col min="7448" max="7448" width="4.5703125" customWidth="1"/>
    <col min="7449" max="7449" width="1.85546875" customWidth="1"/>
    <col min="7450" max="7450" width="12.140625" customWidth="1"/>
    <col min="7451" max="7451" width="2.140625" customWidth="1"/>
    <col min="7452" max="7452" width="10.7109375" customWidth="1"/>
    <col min="7453" max="7453" width="3.28515625" customWidth="1"/>
    <col min="7454" max="7454" width="2" customWidth="1"/>
    <col min="7455" max="7455" width="9.85546875" customWidth="1"/>
    <col min="7456" max="7456" width="14" customWidth="1"/>
    <col min="7457" max="7457" width="8.85546875" customWidth="1"/>
    <col min="7681" max="7681" width="1" customWidth="1"/>
    <col min="7682" max="7682" width="4" customWidth="1"/>
    <col min="7683" max="7683" width="8.7109375" customWidth="1"/>
    <col min="7684" max="7684" width="5.5703125" customWidth="1"/>
    <col min="7685" max="7685" width="1.85546875" customWidth="1"/>
    <col min="7686" max="7686" width="2.42578125" customWidth="1"/>
    <col min="7687" max="7687" width="8.85546875" customWidth="1"/>
    <col min="7688" max="7688" width="5.42578125" customWidth="1"/>
    <col min="7689" max="7689" width="4" customWidth="1"/>
    <col min="7690" max="7690" width="10.42578125" customWidth="1"/>
    <col min="7691" max="7691" width="13.42578125" customWidth="1"/>
    <col min="7692" max="7692" width="1.85546875" customWidth="1"/>
    <col min="7693" max="7693" width="14.42578125" customWidth="1"/>
    <col min="7694" max="7694" width="2" customWidth="1"/>
    <col min="7695" max="7695" width="1.28515625" customWidth="1"/>
    <col min="7696" max="7696" width="12.5703125" customWidth="1"/>
    <col min="7697" max="7697" width="8.5703125" customWidth="1"/>
    <col min="7698" max="7698" width="2.28515625" customWidth="1"/>
    <col min="7699" max="7699" width="5.140625" customWidth="1"/>
    <col min="7700" max="7700" width="5.7109375" customWidth="1"/>
    <col min="7701" max="7701" width="6.7109375" customWidth="1"/>
    <col min="7702" max="7702" width="3.5703125" customWidth="1"/>
    <col min="7703" max="7703" width="10.7109375" customWidth="1"/>
    <col min="7704" max="7704" width="4.5703125" customWidth="1"/>
    <col min="7705" max="7705" width="1.85546875" customWidth="1"/>
    <col min="7706" max="7706" width="12.140625" customWidth="1"/>
    <col min="7707" max="7707" width="2.140625" customWidth="1"/>
    <col min="7708" max="7708" width="10.7109375" customWidth="1"/>
    <col min="7709" max="7709" width="3.28515625" customWidth="1"/>
    <col min="7710" max="7710" width="2" customWidth="1"/>
    <col min="7711" max="7711" width="9.85546875" customWidth="1"/>
    <col min="7712" max="7712" width="14" customWidth="1"/>
    <col min="7713" max="7713" width="8.85546875" customWidth="1"/>
    <col min="7937" max="7937" width="1" customWidth="1"/>
    <col min="7938" max="7938" width="4" customWidth="1"/>
    <col min="7939" max="7939" width="8.7109375" customWidth="1"/>
    <col min="7940" max="7940" width="5.5703125" customWidth="1"/>
    <col min="7941" max="7941" width="1.85546875" customWidth="1"/>
    <col min="7942" max="7942" width="2.42578125" customWidth="1"/>
    <col min="7943" max="7943" width="8.85546875" customWidth="1"/>
    <col min="7944" max="7944" width="5.42578125" customWidth="1"/>
    <col min="7945" max="7945" width="4" customWidth="1"/>
    <col min="7946" max="7946" width="10.42578125" customWidth="1"/>
    <col min="7947" max="7947" width="13.42578125" customWidth="1"/>
    <col min="7948" max="7948" width="1.85546875" customWidth="1"/>
    <col min="7949" max="7949" width="14.42578125" customWidth="1"/>
    <col min="7950" max="7950" width="2" customWidth="1"/>
    <col min="7951" max="7951" width="1.28515625" customWidth="1"/>
    <col min="7952" max="7952" width="12.5703125" customWidth="1"/>
    <col min="7953" max="7953" width="8.5703125" customWidth="1"/>
    <col min="7954" max="7954" width="2.28515625" customWidth="1"/>
    <col min="7955" max="7955" width="5.140625" customWidth="1"/>
    <col min="7956" max="7956" width="5.7109375" customWidth="1"/>
    <col min="7957" max="7957" width="6.7109375" customWidth="1"/>
    <col min="7958" max="7958" width="3.5703125" customWidth="1"/>
    <col min="7959" max="7959" width="10.7109375" customWidth="1"/>
    <col min="7960" max="7960" width="4.5703125" customWidth="1"/>
    <col min="7961" max="7961" width="1.85546875" customWidth="1"/>
    <col min="7962" max="7962" width="12.140625" customWidth="1"/>
    <col min="7963" max="7963" width="2.140625" customWidth="1"/>
    <col min="7964" max="7964" width="10.7109375" customWidth="1"/>
    <col min="7965" max="7965" width="3.28515625" customWidth="1"/>
    <col min="7966" max="7966" width="2" customWidth="1"/>
    <col min="7967" max="7967" width="9.85546875" customWidth="1"/>
    <col min="7968" max="7968" width="14" customWidth="1"/>
    <col min="7969" max="7969" width="8.85546875" customWidth="1"/>
    <col min="8193" max="8193" width="1" customWidth="1"/>
    <col min="8194" max="8194" width="4" customWidth="1"/>
    <col min="8195" max="8195" width="8.7109375" customWidth="1"/>
    <col min="8196" max="8196" width="5.5703125" customWidth="1"/>
    <col min="8197" max="8197" width="1.85546875" customWidth="1"/>
    <col min="8198" max="8198" width="2.42578125" customWidth="1"/>
    <col min="8199" max="8199" width="8.85546875" customWidth="1"/>
    <col min="8200" max="8200" width="5.42578125" customWidth="1"/>
    <col min="8201" max="8201" width="4" customWidth="1"/>
    <col min="8202" max="8202" width="10.42578125" customWidth="1"/>
    <col min="8203" max="8203" width="13.42578125" customWidth="1"/>
    <col min="8204" max="8204" width="1.85546875" customWidth="1"/>
    <col min="8205" max="8205" width="14.42578125" customWidth="1"/>
    <col min="8206" max="8206" width="2" customWidth="1"/>
    <col min="8207" max="8207" width="1.28515625" customWidth="1"/>
    <col min="8208" max="8208" width="12.5703125" customWidth="1"/>
    <col min="8209" max="8209" width="8.5703125" customWidth="1"/>
    <col min="8210" max="8210" width="2.28515625" customWidth="1"/>
    <col min="8211" max="8211" width="5.140625" customWidth="1"/>
    <col min="8212" max="8212" width="5.7109375" customWidth="1"/>
    <col min="8213" max="8213" width="6.7109375" customWidth="1"/>
    <col min="8214" max="8214" width="3.5703125" customWidth="1"/>
    <col min="8215" max="8215" width="10.7109375" customWidth="1"/>
    <col min="8216" max="8216" width="4.5703125" customWidth="1"/>
    <col min="8217" max="8217" width="1.85546875" customWidth="1"/>
    <col min="8218" max="8218" width="12.140625" customWidth="1"/>
    <col min="8219" max="8219" width="2.140625" customWidth="1"/>
    <col min="8220" max="8220" width="10.7109375" customWidth="1"/>
    <col min="8221" max="8221" width="3.28515625" customWidth="1"/>
    <col min="8222" max="8222" width="2" customWidth="1"/>
    <col min="8223" max="8223" width="9.85546875" customWidth="1"/>
    <col min="8224" max="8224" width="14" customWidth="1"/>
    <col min="8225" max="8225" width="8.85546875" customWidth="1"/>
    <col min="8449" max="8449" width="1" customWidth="1"/>
    <col min="8450" max="8450" width="4" customWidth="1"/>
    <col min="8451" max="8451" width="8.7109375" customWidth="1"/>
    <col min="8452" max="8452" width="5.5703125" customWidth="1"/>
    <col min="8453" max="8453" width="1.85546875" customWidth="1"/>
    <col min="8454" max="8454" width="2.42578125" customWidth="1"/>
    <col min="8455" max="8455" width="8.85546875" customWidth="1"/>
    <col min="8456" max="8456" width="5.42578125" customWidth="1"/>
    <col min="8457" max="8457" width="4" customWidth="1"/>
    <col min="8458" max="8458" width="10.42578125" customWidth="1"/>
    <col min="8459" max="8459" width="13.42578125" customWidth="1"/>
    <col min="8460" max="8460" width="1.85546875" customWidth="1"/>
    <col min="8461" max="8461" width="14.42578125" customWidth="1"/>
    <col min="8462" max="8462" width="2" customWidth="1"/>
    <col min="8463" max="8463" width="1.28515625" customWidth="1"/>
    <col min="8464" max="8464" width="12.5703125" customWidth="1"/>
    <col min="8465" max="8465" width="8.5703125" customWidth="1"/>
    <col min="8466" max="8466" width="2.28515625" customWidth="1"/>
    <col min="8467" max="8467" width="5.140625" customWidth="1"/>
    <col min="8468" max="8468" width="5.7109375" customWidth="1"/>
    <col min="8469" max="8469" width="6.7109375" customWidth="1"/>
    <col min="8470" max="8470" width="3.5703125" customWidth="1"/>
    <col min="8471" max="8471" width="10.7109375" customWidth="1"/>
    <col min="8472" max="8472" width="4.5703125" customWidth="1"/>
    <col min="8473" max="8473" width="1.85546875" customWidth="1"/>
    <col min="8474" max="8474" width="12.140625" customWidth="1"/>
    <col min="8475" max="8475" width="2.140625" customWidth="1"/>
    <col min="8476" max="8476" width="10.7109375" customWidth="1"/>
    <col min="8477" max="8477" width="3.28515625" customWidth="1"/>
    <col min="8478" max="8478" width="2" customWidth="1"/>
    <col min="8479" max="8479" width="9.85546875" customWidth="1"/>
    <col min="8480" max="8480" width="14" customWidth="1"/>
    <col min="8481" max="8481" width="8.85546875" customWidth="1"/>
    <col min="8705" max="8705" width="1" customWidth="1"/>
    <col min="8706" max="8706" width="4" customWidth="1"/>
    <col min="8707" max="8707" width="8.7109375" customWidth="1"/>
    <col min="8708" max="8708" width="5.5703125" customWidth="1"/>
    <col min="8709" max="8709" width="1.85546875" customWidth="1"/>
    <col min="8710" max="8710" width="2.42578125" customWidth="1"/>
    <col min="8711" max="8711" width="8.85546875" customWidth="1"/>
    <col min="8712" max="8712" width="5.42578125" customWidth="1"/>
    <col min="8713" max="8713" width="4" customWidth="1"/>
    <col min="8714" max="8714" width="10.42578125" customWidth="1"/>
    <col min="8715" max="8715" width="13.42578125" customWidth="1"/>
    <col min="8716" max="8716" width="1.85546875" customWidth="1"/>
    <col min="8717" max="8717" width="14.42578125" customWidth="1"/>
    <col min="8718" max="8718" width="2" customWidth="1"/>
    <col min="8719" max="8719" width="1.28515625" customWidth="1"/>
    <col min="8720" max="8720" width="12.5703125" customWidth="1"/>
    <col min="8721" max="8721" width="8.5703125" customWidth="1"/>
    <col min="8722" max="8722" width="2.28515625" customWidth="1"/>
    <col min="8723" max="8723" width="5.140625" customWidth="1"/>
    <col min="8724" max="8724" width="5.7109375" customWidth="1"/>
    <col min="8725" max="8725" width="6.7109375" customWidth="1"/>
    <col min="8726" max="8726" width="3.5703125" customWidth="1"/>
    <col min="8727" max="8727" width="10.7109375" customWidth="1"/>
    <col min="8728" max="8728" width="4.5703125" customWidth="1"/>
    <col min="8729" max="8729" width="1.85546875" customWidth="1"/>
    <col min="8730" max="8730" width="12.140625" customWidth="1"/>
    <col min="8731" max="8731" width="2.140625" customWidth="1"/>
    <col min="8732" max="8732" width="10.7109375" customWidth="1"/>
    <col min="8733" max="8733" width="3.28515625" customWidth="1"/>
    <col min="8734" max="8734" width="2" customWidth="1"/>
    <col min="8735" max="8735" width="9.85546875" customWidth="1"/>
    <col min="8736" max="8736" width="14" customWidth="1"/>
    <col min="8737" max="8737" width="8.85546875" customWidth="1"/>
    <col min="8961" max="8961" width="1" customWidth="1"/>
    <col min="8962" max="8962" width="4" customWidth="1"/>
    <col min="8963" max="8963" width="8.7109375" customWidth="1"/>
    <col min="8964" max="8964" width="5.5703125" customWidth="1"/>
    <col min="8965" max="8965" width="1.85546875" customWidth="1"/>
    <col min="8966" max="8966" width="2.42578125" customWidth="1"/>
    <col min="8967" max="8967" width="8.85546875" customWidth="1"/>
    <col min="8968" max="8968" width="5.42578125" customWidth="1"/>
    <col min="8969" max="8969" width="4" customWidth="1"/>
    <col min="8970" max="8970" width="10.42578125" customWidth="1"/>
    <col min="8971" max="8971" width="13.42578125" customWidth="1"/>
    <col min="8972" max="8972" width="1.85546875" customWidth="1"/>
    <col min="8973" max="8973" width="14.42578125" customWidth="1"/>
    <col min="8974" max="8974" width="2" customWidth="1"/>
    <col min="8975" max="8975" width="1.28515625" customWidth="1"/>
    <col min="8976" max="8976" width="12.5703125" customWidth="1"/>
    <col min="8977" max="8977" width="8.5703125" customWidth="1"/>
    <col min="8978" max="8978" width="2.28515625" customWidth="1"/>
    <col min="8979" max="8979" width="5.140625" customWidth="1"/>
    <col min="8980" max="8980" width="5.7109375" customWidth="1"/>
    <col min="8981" max="8981" width="6.7109375" customWidth="1"/>
    <col min="8982" max="8982" width="3.5703125" customWidth="1"/>
    <col min="8983" max="8983" width="10.7109375" customWidth="1"/>
    <col min="8984" max="8984" width="4.5703125" customWidth="1"/>
    <col min="8985" max="8985" width="1.85546875" customWidth="1"/>
    <col min="8986" max="8986" width="12.140625" customWidth="1"/>
    <col min="8987" max="8987" width="2.140625" customWidth="1"/>
    <col min="8988" max="8988" width="10.7109375" customWidth="1"/>
    <col min="8989" max="8989" width="3.28515625" customWidth="1"/>
    <col min="8990" max="8990" width="2" customWidth="1"/>
    <col min="8991" max="8991" width="9.85546875" customWidth="1"/>
    <col min="8992" max="8992" width="14" customWidth="1"/>
    <col min="8993" max="8993" width="8.85546875" customWidth="1"/>
    <col min="9217" max="9217" width="1" customWidth="1"/>
    <col min="9218" max="9218" width="4" customWidth="1"/>
    <col min="9219" max="9219" width="8.7109375" customWidth="1"/>
    <col min="9220" max="9220" width="5.5703125" customWidth="1"/>
    <col min="9221" max="9221" width="1.85546875" customWidth="1"/>
    <col min="9222" max="9222" width="2.42578125" customWidth="1"/>
    <col min="9223" max="9223" width="8.85546875" customWidth="1"/>
    <col min="9224" max="9224" width="5.42578125" customWidth="1"/>
    <col min="9225" max="9225" width="4" customWidth="1"/>
    <col min="9226" max="9226" width="10.42578125" customWidth="1"/>
    <col min="9227" max="9227" width="13.42578125" customWidth="1"/>
    <col min="9228" max="9228" width="1.85546875" customWidth="1"/>
    <col min="9229" max="9229" width="14.42578125" customWidth="1"/>
    <col min="9230" max="9230" width="2" customWidth="1"/>
    <col min="9231" max="9231" width="1.28515625" customWidth="1"/>
    <col min="9232" max="9232" width="12.5703125" customWidth="1"/>
    <col min="9233" max="9233" width="8.5703125" customWidth="1"/>
    <col min="9234" max="9234" width="2.28515625" customWidth="1"/>
    <col min="9235" max="9235" width="5.140625" customWidth="1"/>
    <col min="9236" max="9236" width="5.7109375" customWidth="1"/>
    <col min="9237" max="9237" width="6.7109375" customWidth="1"/>
    <col min="9238" max="9238" width="3.5703125" customWidth="1"/>
    <col min="9239" max="9239" width="10.7109375" customWidth="1"/>
    <col min="9240" max="9240" width="4.5703125" customWidth="1"/>
    <col min="9241" max="9241" width="1.85546875" customWidth="1"/>
    <col min="9242" max="9242" width="12.140625" customWidth="1"/>
    <col min="9243" max="9243" width="2.140625" customWidth="1"/>
    <col min="9244" max="9244" width="10.7109375" customWidth="1"/>
    <col min="9245" max="9245" width="3.28515625" customWidth="1"/>
    <col min="9246" max="9246" width="2" customWidth="1"/>
    <col min="9247" max="9247" width="9.85546875" customWidth="1"/>
    <col min="9248" max="9248" width="14" customWidth="1"/>
    <col min="9249" max="9249" width="8.85546875" customWidth="1"/>
    <col min="9473" max="9473" width="1" customWidth="1"/>
    <col min="9474" max="9474" width="4" customWidth="1"/>
    <col min="9475" max="9475" width="8.7109375" customWidth="1"/>
    <col min="9476" max="9476" width="5.5703125" customWidth="1"/>
    <col min="9477" max="9477" width="1.85546875" customWidth="1"/>
    <col min="9478" max="9478" width="2.42578125" customWidth="1"/>
    <col min="9479" max="9479" width="8.85546875" customWidth="1"/>
    <col min="9480" max="9480" width="5.42578125" customWidth="1"/>
    <col min="9481" max="9481" width="4" customWidth="1"/>
    <col min="9482" max="9482" width="10.42578125" customWidth="1"/>
    <col min="9483" max="9483" width="13.42578125" customWidth="1"/>
    <col min="9484" max="9484" width="1.85546875" customWidth="1"/>
    <col min="9485" max="9485" width="14.42578125" customWidth="1"/>
    <col min="9486" max="9486" width="2" customWidth="1"/>
    <col min="9487" max="9487" width="1.28515625" customWidth="1"/>
    <col min="9488" max="9488" width="12.5703125" customWidth="1"/>
    <col min="9489" max="9489" width="8.5703125" customWidth="1"/>
    <col min="9490" max="9490" width="2.28515625" customWidth="1"/>
    <col min="9491" max="9491" width="5.140625" customWidth="1"/>
    <col min="9492" max="9492" width="5.7109375" customWidth="1"/>
    <col min="9493" max="9493" width="6.7109375" customWidth="1"/>
    <col min="9494" max="9494" width="3.5703125" customWidth="1"/>
    <col min="9495" max="9495" width="10.7109375" customWidth="1"/>
    <col min="9496" max="9496" width="4.5703125" customWidth="1"/>
    <col min="9497" max="9497" width="1.85546875" customWidth="1"/>
    <col min="9498" max="9498" width="12.140625" customWidth="1"/>
    <col min="9499" max="9499" width="2.140625" customWidth="1"/>
    <col min="9500" max="9500" width="10.7109375" customWidth="1"/>
    <col min="9501" max="9501" width="3.28515625" customWidth="1"/>
    <col min="9502" max="9502" width="2" customWidth="1"/>
    <col min="9503" max="9503" width="9.85546875" customWidth="1"/>
    <col min="9504" max="9504" width="14" customWidth="1"/>
    <col min="9505" max="9505" width="8.85546875" customWidth="1"/>
    <col min="9729" max="9729" width="1" customWidth="1"/>
    <col min="9730" max="9730" width="4" customWidth="1"/>
    <col min="9731" max="9731" width="8.7109375" customWidth="1"/>
    <col min="9732" max="9732" width="5.5703125" customWidth="1"/>
    <col min="9733" max="9733" width="1.85546875" customWidth="1"/>
    <col min="9734" max="9734" width="2.42578125" customWidth="1"/>
    <col min="9735" max="9735" width="8.85546875" customWidth="1"/>
    <col min="9736" max="9736" width="5.42578125" customWidth="1"/>
    <col min="9737" max="9737" width="4" customWidth="1"/>
    <col min="9738" max="9738" width="10.42578125" customWidth="1"/>
    <col min="9739" max="9739" width="13.42578125" customWidth="1"/>
    <col min="9740" max="9740" width="1.85546875" customWidth="1"/>
    <col min="9741" max="9741" width="14.42578125" customWidth="1"/>
    <col min="9742" max="9742" width="2" customWidth="1"/>
    <col min="9743" max="9743" width="1.28515625" customWidth="1"/>
    <col min="9744" max="9744" width="12.5703125" customWidth="1"/>
    <col min="9745" max="9745" width="8.5703125" customWidth="1"/>
    <col min="9746" max="9746" width="2.28515625" customWidth="1"/>
    <col min="9747" max="9747" width="5.140625" customWidth="1"/>
    <col min="9748" max="9748" width="5.7109375" customWidth="1"/>
    <col min="9749" max="9749" width="6.7109375" customWidth="1"/>
    <col min="9750" max="9750" width="3.5703125" customWidth="1"/>
    <col min="9751" max="9751" width="10.7109375" customWidth="1"/>
    <col min="9752" max="9752" width="4.5703125" customWidth="1"/>
    <col min="9753" max="9753" width="1.85546875" customWidth="1"/>
    <col min="9754" max="9754" width="12.140625" customWidth="1"/>
    <col min="9755" max="9755" width="2.140625" customWidth="1"/>
    <col min="9756" max="9756" width="10.7109375" customWidth="1"/>
    <col min="9757" max="9757" width="3.28515625" customWidth="1"/>
    <col min="9758" max="9758" width="2" customWidth="1"/>
    <col min="9759" max="9759" width="9.85546875" customWidth="1"/>
    <col min="9760" max="9760" width="14" customWidth="1"/>
    <col min="9761" max="9761" width="8.85546875" customWidth="1"/>
    <col min="9985" max="9985" width="1" customWidth="1"/>
    <col min="9986" max="9986" width="4" customWidth="1"/>
    <col min="9987" max="9987" width="8.7109375" customWidth="1"/>
    <col min="9988" max="9988" width="5.5703125" customWidth="1"/>
    <col min="9989" max="9989" width="1.85546875" customWidth="1"/>
    <col min="9990" max="9990" width="2.42578125" customWidth="1"/>
    <col min="9991" max="9991" width="8.85546875" customWidth="1"/>
    <col min="9992" max="9992" width="5.42578125" customWidth="1"/>
    <col min="9993" max="9993" width="4" customWidth="1"/>
    <col min="9994" max="9994" width="10.42578125" customWidth="1"/>
    <col min="9995" max="9995" width="13.42578125" customWidth="1"/>
    <col min="9996" max="9996" width="1.85546875" customWidth="1"/>
    <col min="9997" max="9997" width="14.42578125" customWidth="1"/>
    <col min="9998" max="9998" width="2" customWidth="1"/>
    <col min="9999" max="9999" width="1.28515625" customWidth="1"/>
    <col min="10000" max="10000" width="12.5703125" customWidth="1"/>
    <col min="10001" max="10001" width="8.5703125" customWidth="1"/>
    <col min="10002" max="10002" width="2.28515625" customWidth="1"/>
    <col min="10003" max="10003" width="5.140625" customWidth="1"/>
    <col min="10004" max="10004" width="5.7109375" customWidth="1"/>
    <col min="10005" max="10005" width="6.7109375" customWidth="1"/>
    <col min="10006" max="10006" width="3.5703125" customWidth="1"/>
    <col min="10007" max="10007" width="10.7109375" customWidth="1"/>
    <col min="10008" max="10008" width="4.5703125" customWidth="1"/>
    <col min="10009" max="10009" width="1.85546875" customWidth="1"/>
    <col min="10010" max="10010" width="12.140625" customWidth="1"/>
    <col min="10011" max="10011" width="2.140625" customWidth="1"/>
    <col min="10012" max="10012" width="10.7109375" customWidth="1"/>
    <col min="10013" max="10013" width="3.28515625" customWidth="1"/>
    <col min="10014" max="10014" width="2" customWidth="1"/>
    <col min="10015" max="10015" width="9.85546875" customWidth="1"/>
    <col min="10016" max="10016" width="14" customWidth="1"/>
    <col min="10017" max="10017" width="8.85546875" customWidth="1"/>
    <col min="10241" max="10241" width="1" customWidth="1"/>
    <col min="10242" max="10242" width="4" customWidth="1"/>
    <col min="10243" max="10243" width="8.7109375" customWidth="1"/>
    <col min="10244" max="10244" width="5.5703125" customWidth="1"/>
    <col min="10245" max="10245" width="1.85546875" customWidth="1"/>
    <col min="10246" max="10246" width="2.42578125" customWidth="1"/>
    <col min="10247" max="10247" width="8.85546875" customWidth="1"/>
    <col min="10248" max="10248" width="5.42578125" customWidth="1"/>
    <col min="10249" max="10249" width="4" customWidth="1"/>
    <col min="10250" max="10250" width="10.42578125" customWidth="1"/>
    <col min="10251" max="10251" width="13.42578125" customWidth="1"/>
    <col min="10252" max="10252" width="1.85546875" customWidth="1"/>
    <col min="10253" max="10253" width="14.42578125" customWidth="1"/>
    <col min="10254" max="10254" width="2" customWidth="1"/>
    <col min="10255" max="10255" width="1.28515625" customWidth="1"/>
    <col min="10256" max="10256" width="12.5703125" customWidth="1"/>
    <col min="10257" max="10257" width="8.5703125" customWidth="1"/>
    <col min="10258" max="10258" width="2.28515625" customWidth="1"/>
    <col min="10259" max="10259" width="5.140625" customWidth="1"/>
    <col min="10260" max="10260" width="5.7109375" customWidth="1"/>
    <col min="10261" max="10261" width="6.7109375" customWidth="1"/>
    <col min="10262" max="10262" width="3.5703125" customWidth="1"/>
    <col min="10263" max="10263" width="10.7109375" customWidth="1"/>
    <col min="10264" max="10264" width="4.5703125" customWidth="1"/>
    <col min="10265" max="10265" width="1.85546875" customWidth="1"/>
    <col min="10266" max="10266" width="12.140625" customWidth="1"/>
    <col min="10267" max="10267" width="2.140625" customWidth="1"/>
    <col min="10268" max="10268" width="10.7109375" customWidth="1"/>
    <col min="10269" max="10269" width="3.28515625" customWidth="1"/>
    <col min="10270" max="10270" width="2" customWidth="1"/>
    <col min="10271" max="10271" width="9.85546875" customWidth="1"/>
    <col min="10272" max="10272" width="14" customWidth="1"/>
    <col min="10273" max="10273" width="8.85546875" customWidth="1"/>
    <col min="10497" max="10497" width="1" customWidth="1"/>
    <col min="10498" max="10498" width="4" customWidth="1"/>
    <col min="10499" max="10499" width="8.7109375" customWidth="1"/>
    <col min="10500" max="10500" width="5.5703125" customWidth="1"/>
    <col min="10501" max="10501" width="1.85546875" customWidth="1"/>
    <col min="10502" max="10502" width="2.42578125" customWidth="1"/>
    <col min="10503" max="10503" width="8.85546875" customWidth="1"/>
    <col min="10504" max="10504" width="5.42578125" customWidth="1"/>
    <col min="10505" max="10505" width="4" customWidth="1"/>
    <col min="10506" max="10506" width="10.42578125" customWidth="1"/>
    <col min="10507" max="10507" width="13.42578125" customWidth="1"/>
    <col min="10508" max="10508" width="1.85546875" customWidth="1"/>
    <col min="10509" max="10509" width="14.42578125" customWidth="1"/>
    <col min="10510" max="10510" width="2" customWidth="1"/>
    <col min="10511" max="10511" width="1.28515625" customWidth="1"/>
    <col min="10512" max="10512" width="12.5703125" customWidth="1"/>
    <col min="10513" max="10513" width="8.5703125" customWidth="1"/>
    <col min="10514" max="10514" width="2.28515625" customWidth="1"/>
    <col min="10515" max="10515" width="5.140625" customWidth="1"/>
    <col min="10516" max="10516" width="5.7109375" customWidth="1"/>
    <col min="10517" max="10517" width="6.7109375" customWidth="1"/>
    <col min="10518" max="10518" width="3.5703125" customWidth="1"/>
    <col min="10519" max="10519" width="10.7109375" customWidth="1"/>
    <col min="10520" max="10520" width="4.5703125" customWidth="1"/>
    <col min="10521" max="10521" width="1.85546875" customWidth="1"/>
    <col min="10522" max="10522" width="12.140625" customWidth="1"/>
    <col min="10523" max="10523" width="2.140625" customWidth="1"/>
    <col min="10524" max="10524" width="10.7109375" customWidth="1"/>
    <col min="10525" max="10525" width="3.28515625" customWidth="1"/>
    <col min="10526" max="10526" width="2" customWidth="1"/>
    <col min="10527" max="10527" width="9.85546875" customWidth="1"/>
    <col min="10528" max="10528" width="14" customWidth="1"/>
    <col min="10529" max="10529" width="8.85546875" customWidth="1"/>
    <col min="10753" max="10753" width="1" customWidth="1"/>
    <col min="10754" max="10754" width="4" customWidth="1"/>
    <col min="10755" max="10755" width="8.7109375" customWidth="1"/>
    <col min="10756" max="10756" width="5.5703125" customWidth="1"/>
    <col min="10757" max="10757" width="1.85546875" customWidth="1"/>
    <col min="10758" max="10758" width="2.42578125" customWidth="1"/>
    <col min="10759" max="10759" width="8.85546875" customWidth="1"/>
    <col min="10760" max="10760" width="5.42578125" customWidth="1"/>
    <col min="10761" max="10761" width="4" customWidth="1"/>
    <col min="10762" max="10762" width="10.42578125" customWidth="1"/>
    <col min="10763" max="10763" width="13.42578125" customWidth="1"/>
    <col min="10764" max="10764" width="1.85546875" customWidth="1"/>
    <col min="10765" max="10765" width="14.42578125" customWidth="1"/>
    <col min="10766" max="10766" width="2" customWidth="1"/>
    <col min="10767" max="10767" width="1.28515625" customWidth="1"/>
    <col min="10768" max="10768" width="12.5703125" customWidth="1"/>
    <col min="10769" max="10769" width="8.5703125" customWidth="1"/>
    <col min="10770" max="10770" width="2.28515625" customWidth="1"/>
    <col min="10771" max="10771" width="5.140625" customWidth="1"/>
    <col min="10772" max="10772" width="5.7109375" customWidth="1"/>
    <col min="10773" max="10773" width="6.7109375" customWidth="1"/>
    <col min="10774" max="10774" width="3.5703125" customWidth="1"/>
    <col min="10775" max="10775" width="10.7109375" customWidth="1"/>
    <col min="10776" max="10776" width="4.5703125" customWidth="1"/>
    <col min="10777" max="10777" width="1.85546875" customWidth="1"/>
    <col min="10778" max="10778" width="12.140625" customWidth="1"/>
    <col min="10779" max="10779" width="2.140625" customWidth="1"/>
    <col min="10780" max="10780" width="10.7109375" customWidth="1"/>
    <col min="10781" max="10781" width="3.28515625" customWidth="1"/>
    <col min="10782" max="10782" width="2" customWidth="1"/>
    <col min="10783" max="10783" width="9.85546875" customWidth="1"/>
    <col min="10784" max="10784" width="14" customWidth="1"/>
    <col min="10785" max="10785" width="8.85546875" customWidth="1"/>
    <col min="11009" max="11009" width="1" customWidth="1"/>
    <col min="11010" max="11010" width="4" customWidth="1"/>
    <col min="11011" max="11011" width="8.7109375" customWidth="1"/>
    <col min="11012" max="11012" width="5.5703125" customWidth="1"/>
    <col min="11013" max="11013" width="1.85546875" customWidth="1"/>
    <col min="11014" max="11014" width="2.42578125" customWidth="1"/>
    <col min="11015" max="11015" width="8.85546875" customWidth="1"/>
    <col min="11016" max="11016" width="5.42578125" customWidth="1"/>
    <col min="11017" max="11017" width="4" customWidth="1"/>
    <col min="11018" max="11018" width="10.42578125" customWidth="1"/>
    <col min="11019" max="11019" width="13.42578125" customWidth="1"/>
    <col min="11020" max="11020" width="1.85546875" customWidth="1"/>
    <col min="11021" max="11021" width="14.42578125" customWidth="1"/>
    <col min="11022" max="11022" width="2" customWidth="1"/>
    <col min="11023" max="11023" width="1.28515625" customWidth="1"/>
    <col min="11024" max="11024" width="12.5703125" customWidth="1"/>
    <col min="11025" max="11025" width="8.5703125" customWidth="1"/>
    <col min="11026" max="11026" width="2.28515625" customWidth="1"/>
    <col min="11027" max="11027" width="5.140625" customWidth="1"/>
    <col min="11028" max="11028" width="5.7109375" customWidth="1"/>
    <col min="11029" max="11029" width="6.7109375" customWidth="1"/>
    <col min="11030" max="11030" width="3.5703125" customWidth="1"/>
    <col min="11031" max="11031" width="10.7109375" customWidth="1"/>
    <col min="11032" max="11032" width="4.5703125" customWidth="1"/>
    <col min="11033" max="11033" width="1.85546875" customWidth="1"/>
    <col min="11034" max="11034" width="12.140625" customWidth="1"/>
    <col min="11035" max="11035" width="2.140625" customWidth="1"/>
    <col min="11036" max="11036" width="10.7109375" customWidth="1"/>
    <col min="11037" max="11037" width="3.28515625" customWidth="1"/>
    <col min="11038" max="11038" width="2" customWidth="1"/>
    <col min="11039" max="11039" width="9.85546875" customWidth="1"/>
    <col min="11040" max="11040" width="14" customWidth="1"/>
    <col min="11041" max="11041" width="8.85546875" customWidth="1"/>
    <col min="11265" max="11265" width="1" customWidth="1"/>
    <col min="11266" max="11266" width="4" customWidth="1"/>
    <col min="11267" max="11267" width="8.7109375" customWidth="1"/>
    <col min="11268" max="11268" width="5.5703125" customWidth="1"/>
    <col min="11269" max="11269" width="1.85546875" customWidth="1"/>
    <col min="11270" max="11270" width="2.42578125" customWidth="1"/>
    <col min="11271" max="11271" width="8.85546875" customWidth="1"/>
    <col min="11272" max="11272" width="5.42578125" customWidth="1"/>
    <col min="11273" max="11273" width="4" customWidth="1"/>
    <col min="11274" max="11274" width="10.42578125" customWidth="1"/>
    <col min="11275" max="11275" width="13.42578125" customWidth="1"/>
    <col min="11276" max="11276" width="1.85546875" customWidth="1"/>
    <col min="11277" max="11277" width="14.42578125" customWidth="1"/>
    <col min="11278" max="11278" width="2" customWidth="1"/>
    <col min="11279" max="11279" width="1.28515625" customWidth="1"/>
    <col min="11280" max="11280" width="12.5703125" customWidth="1"/>
    <col min="11281" max="11281" width="8.5703125" customWidth="1"/>
    <col min="11282" max="11282" width="2.28515625" customWidth="1"/>
    <col min="11283" max="11283" width="5.140625" customWidth="1"/>
    <col min="11284" max="11284" width="5.7109375" customWidth="1"/>
    <col min="11285" max="11285" width="6.7109375" customWidth="1"/>
    <col min="11286" max="11286" width="3.5703125" customWidth="1"/>
    <col min="11287" max="11287" width="10.7109375" customWidth="1"/>
    <col min="11288" max="11288" width="4.5703125" customWidth="1"/>
    <col min="11289" max="11289" width="1.85546875" customWidth="1"/>
    <col min="11290" max="11290" width="12.140625" customWidth="1"/>
    <col min="11291" max="11291" width="2.140625" customWidth="1"/>
    <col min="11292" max="11292" width="10.7109375" customWidth="1"/>
    <col min="11293" max="11293" width="3.28515625" customWidth="1"/>
    <col min="11294" max="11294" width="2" customWidth="1"/>
    <col min="11295" max="11295" width="9.85546875" customWidth="1"/>
    <col min="11296" max="11296" width="14" customWidth="1"/>
    <col min="11297" max="11297" width="8.85546875" customWidth="1"/>
    <col min="11521" max="11521" width="1" customWidth="1"/>
    <col min="11522" max="11522" width="4" customWidth="1"/>
    <col min="11523" max="11523" width="8.7109375" customWidth="1"/>
    <col min="11524" max="11524" width="5.5703125" customWidth="1"/>
    <col min="11525" max="11525" width="1.85546875" customWidth="1"/>
    <col min="11526" max="11526" width="2.42578125" customWidth="1"/>
    <col min="11527" max="11527" width="8.85546875" customWidth="1"/>
    <col min="11528" max="11528" width="5.42578125" customWidth="1"/>
    <col min="11529" max="11529" width="4" customWidth="1"/>
    <col min="11530" max="11530" width="10.42578125" customWidth="1"/>
    <col min="11531" max="11531" width="13.42578125" customWidth="1"/>
    <col min="11532" max="11532" width="1.85546875" customWidth="1"/>
    <col min="11533" max="11533" width="14.42578125" customWidth="1"/>
    <col min="11534" max="11534" width="2" customWidth="1"/>
    <col min="11535" max="11535" width="1.28515625" customWidth="1"/>
    <col min="11536" max="11536" width="12.5703125" customWidth="1"/>
    <col min="11537" max="11537" width="8.5703125" customWidth="1"/>
    <col min="11538" max="11538" width="2.28515625" customWidth="1"/>
    <col min="11539" max="11539" width="5.140625" customWidth="1"/>
    <col min="11540" max="11540" width="5.7109375" customWidth="1"/>
    <col min="11541" max="11541" width="6.7109375" customWidth="1"/>
    <col min="11542" max="11542" width="3.5703125" customWidth="1"/>
    <col min="11543" max="11543" width="10.7109375" customWidth="1"/>
    <col min="11544" max="11544" width="4.5703125" customWidth="1"/>
    <col min="11545" max="11545" width="1.85546875" customWidth="1"/>
    <col min="11546" max="11546" width="12.140625" customWidth="1"/>
    <col min="11547" max="11547" width="2.140625" customWidth="1"/>
    <col min="11548" max="11548" width="10.7109375" customWidth="1"/>
    <col min="11549" max="11549" width="3.28515625" customWidth="1"/>
    <col min="11550" max="11550" width="2" customWidth="1"/>
    <col min="11551" max="11551" width="9.85546875" customWidth="1"/>
    <col min="11552" max="11552" width="14" customWidth="1"/>
    <col min="11553" max="11553" width="8.85546875" customWidth="1"/>
    <col min="11777" max="11777" width="1" customWidth="1"/>
    <col min="11778" max="11778" width="4" customWidth="1"/>
    <col min="11779" max="11779" width="8.7109375" customWidth="1"/>
    <col min="11780" max="11780" width="5.5703125" customWidth="1"/>
    <col min="11781" max="11781" width="1.85546875" customWidth="1"/>
    <col min="11782" max="11782" width="2.42578125" customWidth="1"/>
    <col min="11783" max="11783" width="8.85546875" customWidth="1"/>
    <col min="11784" max="11784" width="5.42578125" customWidth="1"/>
    <col min="11785" max="11785" width="4" customWidth="1"/>
    <col min="11786" max="11786" width="10.42578125" customWidth="1"/>
    <col min="11787" max="11787" width="13.42578125" customWidth="1"/>
    <col min="11788" max="11788" width="1.85546875" customWidth="1"/>
    <col min="11789" max="11789" width="14.42578125" customWidth="1"/>
    <col min="11790" max="11790" width="2" customWidth="1"/>
    <col min="11791" max="11791" width="1.28515625" customWidth="1"/>
    <col min="11792" max="11792" width="12.5703125" customWidth="1"/>
    <col min="11793" max="11793" width="8.5703125" customWidth="1"/>
    <col min="11794" max="11794" width="2.28515625" customWidth="1"/>
    <col min="11795" max="11795" width="5.140625" customWidth="1"/>
    <col min="11796" max="11796" width="5.7109375" customWidth="1"/>
    <col min="11797" max="11797" width="6.7109375" customWidth="1"/>
    <col min="11798" max="11798" width="3.5703125" customWidth="1"/>
    <col min="11799" max="11799" width="10.7109375" customWidth="1"/>
    <col min="11800" max="11800" width="4.5703125" customWidth="1"/>
    <col min="11801" max="11801" width="1.85546875" customWidth="1"/>
    <col min="11802" max="11802" width="12.140625" customWidth="1"/>
    <col min="11803" max="11803" width="2.140625" customWidth="1"/>
    <col min="11804" max="11804" width="10.7109375" customWidth="1"/>
    <col min="11805" max="11805" width="3.28515625" customWidth="1"/>
    <col min="11806" max="11806" width="2" customWidth="1"/>
    <col min="11807" max="11807" width="9.85546875" customWidth="1"/>
    <col min="11808" max="11808" width="14" customWidth="1"/>
    <col min="11809" max="11809" width="8.85546875" customWidth="1"/>
    <col min="12033" max="12033" width="1" customWidth="1"/>
    <col min="12034" max="12034" width="4" customWidth="1"/>
    <col min="12035" max="12035" width="8.7109375" customWidth="1"/>
    <col min="12036" max="12036" width="5.5703125" customWidth="1"/>
    <col min="12037" max="12037" width="1.85546875" customWidth="1"/>
    <col min="12038" max="12038" width="2.42578125" customWidth="1"/>
    <col min="12039" max="12039" width="8.85546875" customWidth="1"/>
    <col min="12040" max="12040" width="5.42578125" customWidth="1"/>
    <col min="12041" max="12041" width="4" customWidth="1"/>
    <col min="12042" max="12042" width="10.42578125" customWidth="1"/>
    <col min="12043" max="12043" width="13.42578125" customWidth="1"/>
    <col min="12044" max="12044" width="1.85546875" customWidth="1"/>
    <col min="12045" max="12045" width="14.42578125" customWidth="1"/>
    <col min="12046" max="12046" width="2" customWidth="1"/>
    <col min="12047" max="12047" width="1.28515625" customWidth="1"/>
    <col min="12048" max="12048" width="12.5703125" customWidth="1"/>
    <col min="12049" max="12049" width="8.5703125" customWidth="1"/>
    <col min="12050" max="12050" width="2.28515625" customWidth="1"/>
    <col min="12051" max="12051" width="5.140625" customWidth="1"/>
    <col min="12052" max="12052" width="5.7109375" customWidth="1"/>
    <col min="12053" max="12053" width="6.7109375" customWidth="1"/>
    <col min="12054" max="12054" width="3.5703125" customWidth="1"/>
    <col min="12055" max="12055" width="10.7109375" customWidth="1"/>
    <col min="12056" max="12056" width="4.5703125" customWidth="1"/>
    <col min="12057" max="12057" width="1.85546875" customWidth="1"/>
    <col min="12058" max="12058" width="12.140625" customWidth="1"/>
    <col min="12059" max="12059" width="2.140625" customWidth="1"/>
    <col min="12060" max="12060" width="10.7109375" customWidth="1"/>
    <col min="12061" max="12061" width="3.28515625" customWidth="1"/>
    <col min="12062" max="12062" width="2" customWidth="1"/>
    <col min="12063" max="12063" width="9.85546875" customWidth="1"/>
    <col min="12064" max="12064" width="14" customWidth="1"/>
    <col min="12065" max="12065" width="8.85546875" customWidth="1"/>
    <col min="12289" max="12289" width="1" customWidth="1"/>
    <col min="12290" max="12290" width="4" customWidth="1"/>
    <col min="12291" max="12291" width="8.7109375" customWidth="1"/>
    <col min="12292" max="12292" width="5.5703125" customWidth="1"/>
    <col min="12293" max="12293" width="1.85546875" customWidth="1"/>
    <col min="12294" max="12294" width="2.42578125" customWidth="1"/>
    <col min="12295" max="12295" width="8.85546875" customWidth="1"/>
    <col min="12296" max="12296" width="5.42578125" customWidth="1"/>
    <col min="12297" max="12297" width="4" customWidth="1"/>
    <col min="12298" max="12298" width="10.42578125" customWidth="1"/>
    <col min="12299" max="12299" width="13.42578125" customWidth="1"/>
    <col min="12300" max="12300" width="1.85546875" customWidth="1"/>
    <col min="12301" max="12301" width="14.42578125" customWidth="1"/>
    <col min="12302" max="12302" width="2" customWidth="1"/>
    <col min="12303" max="12303" width="1.28515625" customWidth="1"/>
    <col min="12304" max="12304" width="12.5703125" customWidth="1"/>
    <col min="12305" max="12305" width="8.5703125" customWidth="1"/>
    <col min="12306" max="12306" width="2.28515625" customWidth="1"/>
    <col min="12307" max="12307" width="5.140625" customWidth="1"/>
    <col min="12308" max="12308" width="5.7109375" customWidth="1"/>
    <col min="12309" max="12309" width="6.7109375" customWidth="1"/>
    <col min="12310" max="12310" width="3.5703125" customWidth="1"/>
    <col min="12311" max="12311" width="10.7109375" customWidth="1"/>
    <col min="12312" max="12312" width="4.5703125" customWidth="1"/>
    <col min="12313" max="12313" width="1.85546875" customWidth="1"/>
    <col min="12314" max="12314" width="12.140625" customWidth="1"/>
    <col min="12315" max="12315" width="2.140625" customWidth="1"/>
    <col min="12316" max="12316" width="10.7109375" customWidth="1"/>
    <col min="12317" max="12317" width="3.28515625" customWidth="1"/>
    <col min="12318" max="12318" width="2" customWidth="1"/>
    <col min="12319" max="12319" width="9.85546875" customWidth="1"/>
    <col min="12320" max="12320" width="14" customWidth="1"/>
    <col min="12321" max="12321" width="8.85546875" customWidth="1"/>
    <col min="12545" max="12545" width="1" customWidth="1"/>
    <col min="12546" max="12546" width="4" customWidth="1"/>
    <col min="12547" max="12547" width="8.7109375" customWidth="1"/>
    <col min="12548" max="12548" width="5.5703125" customWidth="1"/>
    <col min="12549" max="12549" width="1.85546875" customWidth="1"/>
    <col min="12550" max="12550" width="2.42578125" customWidth="1"/>
    <col min="12551" max="12551" width="8.85546875" customWidth="1"/>
    <col min="12552" max="12552" width="5.42578125" customWidth="1"/>
    <col min="12553" max="12553" width="4" customWidth="1"/>
    <col min="12554" max="12554" width="10.42578125" customWidth="1"/>
    <col min="12555" max="12555" width="13.42578125" customWidth="1"/>
    <col min="12556" max="12556" width="1.85546875" customWidth="1"/>
    <col min="12557" max="12557" width="14.42578125" customWidth="1"/>
    <col min="12558" max="12558" width="2" customWidth="1"/>
    <col min="12559" max="12559" width="1.28515625" customWidth="1"/>
    <col min="12560" max="12560" width="12.5703125" customWidth="1"/>
    <col min="12561" max="12561" width="8.5703125" customWidth="1"/>
    <col min="12562" max="12562" width="2.28515625" customWidth="1"/>
    <col min="12563" max="12563" width="5.140625" customWidth="1"/>
    <col min="12564" max="12564" width="5.7109375" customWidth="1"/>
    <col min="12565" max="12565" width="6.7109375" customWidth="1"/>
    <col min="12566" max="12566" width="3.5703125" customWidth="1"/>
    <col min="12567" max="12567" width="10.7109375" customWidth="1"/>
    <col min="12568" max="12568" width="4.5703125" customWidth="1"/>
    <col min="12569" max="12569" width="1.85546875" customWidth="1"/>
    <col min="12570" max="12570" width="12.140625" customWidth="1"/>
    <col min="12571" max="12571" width="2.140625" customWidth="1"/>
    <col min="12572" max="12572" width="10.7109375" customWidth="1"/>
    <col min="12573" max="12573" width="3.28515625" customWidth="1"/>
    <col min="12574" max="12574" width="2" customWidth="1"/>
    <col min="12575" max="12575" width="9.85546875" customWidth="1"/>
    <col min="12576" max="12576" width="14" customWidth="1"/>
    <col min="12577" max="12577" width="8.85546875" customWidth="1"/>
    <col min="12801" max="12801" width="1" customWidth="1"/>
    <col min="12802" max="12802" width="4" customWidth="1"/>
    <col min="12803" max="12803" width="8.7109375" customWidth="1"/>
    <col min="12804" max="12804" width="5.5703125" customWidth="1"/>
    <col min="12805" max="12805" width="1.85546875" customWidth="1"/>
    <col min="12806" max="12806" width="2.42578125" customWidth="1"/>
    <col min="12807" max="12807" width="8.85546875" customWidth="1"/>
    <col min="12808" max="12808" width="5.42578125" customWidth="1"/>
    <col min="12809" max="12809" width="4" customWidth="1"/>
    <col min="12810" max="12810" width="10.42578125" customWidth="1"/>
    <col min="12811" max="12811" width="13.42578125" customWidth="1"/>
    <col min="12812" max="12812" width="1.85546875" customWidth="1"/>
    <col min="12813" max="12813" width="14.42578125" customWidth="1"/>
    <col min="12814" max="12814" width="2" customWidth="1"/>
    <col min="12815" max="12815" width="1.28515625" customWidth="1"/>
    <col min="12816" max="12816" width="12.5703125" customWidth="1"/>
    <col min="12817" max="12817" width="8.5703125" customWidth="1"/>
    <col min="12818" max="12818" width="2.28515625" customWidth="1"/>
    <col min="12819" max="12819" width="5.140625" customWidth="1"/>
    <col min="12820" max="12820" width="5.7109375" customWidth="1"/>
    <col min="12821" max="12821" width="6.7109375" customWidth="1"/>
    <col min="12822" max="12822" width="3.5703125" customWidth="1"/>
    <col min="12823" max="12823" width="10.7109375" customWidth="1"/>
    <col min="12824" max="12824" width="4.5703125" customWidth="1"/>
    <col min="12825" max="12825" width="1.85546875" customWidth="1"/>
    <col min="12826" max="12826" width="12.140625" customWidth="1"/>
    <col min="12827" max="12827" width="2.140625" customWidth="1"/>
    <col min="12828" max="12828" width="10.7109375" customWidth="1"/>
    <col min="12829" max="12829" width="3.28515625" customWidth="1"/>
    <col min="12830" max="12830" width="2" customWidth="1"/>
    <col min="12831" max="12831" width="9.85546875" customWidth="1"/>
    <col min="12832" max="12832" width="14" customWidth="1"/>
    <col min="12833" max="12833" width="8.85546875" customWidth="1"/>
    <col min="13057" max="13057" width="1" customWidth="1"/>
    <col min="13058" max="13058" width="4" customWidth="1"/>
    <col min="13059" max="13059" width="8.7109375" customWidth="1"/>
    <col min="13060" max="13060" width="5.5703125" customWidth="1"/>
    <col min="13061" max="13061" width="1.85546875" customWidth="1"/>
    <col min="13062" max="13062" width="2.42578125" customWidth="1"/>
    <col min="13063" max="13063" width="8.85546875" customWidth="1"/>
    <col min="13064" max="13064" width="5.42578125" customWidth="1"/>
    <col min="13065" max="13065" width="4" customWidth="1"/>
    <col min="13066" max="13066" width="10.42578125" customWidth="1"/>
    <col min="13067" max="13067" width="13.42578125" customWidth="1"/>
    <col min="13068" max="13068" width="1.85546875" customWidth="1"/>
    <col min="13069" max="13069" width="14.42578125" customWidth="1"/>
    <col min="13070" max="13070" width="2" customWidth="1"/>
    <col min="13071" max="13071" width="1.28515625" customWidth="1"/>
    <col min="13072" max="13072" width="12.5703125" customWidth="1"/>
    <col min="13073" max="13073" width="8.5703125" customWidth="1"/>
    <col min="13074" max="13074" width="2.28515625" customWidth="1"/>
    <col min="13075" max="13075" width="5.140625" customWidth="1"/>
    <col min="13076" max="13076" width="5.7109375" customWidth="1"/>
    <col min="13077" max="13077" width="6.7109375" customWidth="1"/>
    <col min="13078" max="13078" width="3.5703125" customWidth="1"/>
    <col min="13079" max="13079" width="10.7109375" customWidth="1"/>
    <col min="13080" max="13080" width="4.5703125" customWidth="1"/>
    <col min="13081" max="13081" width="1.85546875" customWidth="1"/>
    <col min="13082" max="13082" width="12.140625" customWidth="1"/>
    <col min="13083" max="13083" width="2.140625" customWidth="1"/>
    <col min="13084" max="13084" width="10.7109375" customWidth="1"/>
    <col min="13085" max="13085" width="3.28515625" customWidth="1"/>
    <col min="13086" max="13086" width="2" customWidth="1"/>
    <col min="13087" max="13087" width="9.85546875" customWidth="1"/>
    <col min="13088" max="13088" width="14" customWidth="1"/>
    <col min="13089" max="13089" width="8.85546875" customWidth="1"/>
    <col min="13313" max="13313" width="1" customWidth="1"/>
    <col min="13314" max="13314" width="4" customWidth="1"/>
    <col min="13315" max="13315" width="8.7109375" customWidth="1"/>
    <col min="13316" max="13316" width="5.5703125" customWidth="1"/>
    <col min="13317" max="13317" width="1.85546875" customWidth="1"/>
    <col min="13318" max="13318" width="2.42578125" customWidth="1"/>
    <col min="13319" max="13319" width="8.85546875" customWidth="1"/>
    <col min="13320" max="13320" width="5.42578125" customWidth="1"/>
    <col min="13321" max="13321" width="4" customWidth="1"/>
    <col min="13322" max="13322" width="10.42578125" customWidth="1"/>
    <col min="13323" max="13323" width="13.42578125" customWidth="1"/>
    <col min="13324" max="13324" width="1.85546875" customWidth="1"/>
    <col min="13325" max="13325" width="14.42578125" customWidth="1"/>
    <col min="13326" max="13326" width="2" customWidth="1"/>
    <col min="13327" max="13327" width="1.28515625" customWidth="1"/>
    <col min="13328" max="13328" width="12.5703125" customWidth="1"/>
    <col min="13329" max="13329" width="8.5703125" customWidth="1"/>
    <col min="13330" max="13330" width="2.28515625" customWidth="1"/>
    <col min="13331" max="13331" width="5.140625" customWidth="1"/>
    <col min="13332" max="13332" width="5.7109375" customWidth="1"/>
    <col min="13333" max="13333" width="6.7109375" customWidth="1"/>
    <col min="13334" max="13334" width="3.5703125" customWidth="1"/>
    <col min="13335" max="13335" width="10.7109375" customWidth="1"/>
    <col min="13336" max="13336" width="4.5703125" customWidth="1"/>
    <col min="13337" max="13337" width="1.85546875" customWidth="1"/>
    <col min="13338" max="13338" width="12.140625" customWidth="1"/>
    <col min="13339" max="13339" width="2.140625" customWidth="1"/>
    <col min="13340" max="13340" width="10.7109375" customWidth="1"/>
    <col min="13341" max="13341" width="3.28515625" customWidth="1"/>
    <col min="13342" max="13342" width="2" customWidth="1"/>
    <col min="13343" max="13343" width="9.85546875" customWidth="1"/>
    <col min="13344" max="13344" width="14" customWidth="1"/>
    <col min="13345" max="13345" width="8.85546875" customWidth="1"/>
    <col min="13569" max="13569" width="1" customWidth="1"/>
    <col min="13570" max="13570" width="4" customWidth="1"/>
    <col min="13571" max="13571" width="8.7109375" customWidth="1"/>
    <col min="13572" max="13572" width="5.5703125" customWidth="1"/>
    <col min="13573" max="13573" width="1.85546875" customWidth="1"/>
    <col min="13574" max="13574" width="2.42578125" customWidth="1"/>
    <col min="13575" max="13575" width="8.85546875" customWidth="1"/>
    <col min="13576" max="13576" width="5.42578125" customWidth="1"/>
    <col min="13577" max="13577" width="4" customWidth="1"/>
    <col min="13578" max="13578" width="10.42578125" customWidth="1"/>
    <col min="13579" max="13579" width="13.42578125" customWidth="1"/>
    <col min="13580" max="13580" width="1.85546875" customWidth="1"/>
    <col min="13581" max="13581" width="14.42578125" customWidth="1"/>
    <col min="13582" max="13582" width="2" customWidth="1"/>
    <col min="13583" max="13583" width="1.28515625" customWidth="1"/>
    <col min="13584" max="13584" width="12.5703125" customWidth="1"/>
    <col min="13585" max="13585" width="8.5703125" customWidth="1"/>
    <col min="13586" max="13586" width="2.28515625" customWidth="1"/>
    <col min="13587" max="13587" width="5.140625" customWidth="1"/>
    <col min="13588" max="13588" width="5.7109375" customWidth="1"/>
    <col min="13589" max="13589" width="6.7109375" customWidth="1"/>
    <col min="13590" max="13590" width="3.5703125" customWidth="1"/>
    <col min="13591" max="13591" width="10.7109375" customWidth="1"/>
    <col min="13592" max="13592" width="4.5703125" customWidth="1"/>
    <col min="13593" max="13593" width="1.85546875" customWidth="1"/>
    <col min="13594" max="13594" width="12.140625" customWidth="1"/>
    <col min="13595" max="13595" width="2.140625" customWidth="1"/>
    <col min="13596" max="13596" width="10.7109375" customWidth="1"/>
    <col min="13597" max="13597" width="3.28515625" customWidth="1"/>
    <col min="13598" max="13598" width="2" customWidth="1"/>
    <col min="13599" max="13599" width="9.85546875" customWidth="1"/>
    <col min="13600" max="13600" width="14" customWidth="1"/>
    <col min="13601" max="13601" width="8.85546875" customWidth="1"/>
    <col min="13825" max="13825" width="1" customWidth="1"/>
    <col min="13826" max="13826" width="4" customWidth="1"/>
    <col min="13827" max="13827" width="8.7109375" customWidth="1"/>
    <col min="13828" max="13828" width="5.5703125" customWidth="1"/>
    <col min="13829" max="13829" width="1.85546875" customWidth="1"/>
    <col min="13830" max="13830" width="2.42578125" customWidth="1"/>
    <col min="13831" max="13831" width="8.85546875" customWidth="1"/>
    <col min="13832" max="13832" width="5.42578125" customWidth="1"/>
    <col min="13833" max="13833" width="4" customWidth="1"/>
    <col min="13834" max="13834" width="10.42578125" customWidth="1"/>
    <col min="13835" max="13835" width="13.42578125" customWidth="1"/>
    <col min="13836" max="13836" width="1.85546875" customWidth="1"/>
    <col min="13837" max="13837" width="14.42578125" customWidth="1"/>
    <col min="13838" max="13838" width="2" customWidth="1"/>
    <col min="13839" max="13839" width="1.28515625" customWidth="1"/>
    <col min="13840" max="13840" width="12.5703125" customWidth="1"/>
    <col min="13841" max="13841" width="8.5703125" customWidth="1"/>
    <col min="13842" max="13842" width="2.28515625" customWidth="1"/>
    <col min="13843" max="13843" width="5.140625" customWidth="1"/>
    <col min="13844" max="13844" width="5.7109375" customWidth="1"/>
    <col min="13845" max="13845" width="6.7109375" customWidth="1"/>
    <col min="13846" max="13846" width="3.5703125" customWidth="1"/>
    <col min="13847" max="13847" width="10.7109375" customWidth="1"/>
    <col min="13848" max="13848" width="4.5703125" customWidth="1"/>
    <col min="13849" max="13849" width="1.85546875" customWidth="1"/>
    <col min="13850" max="13850" width="12.140625" customWidth="1"/>
    <col min="13851" max="13851" width="2.140625" customWidth="1"/>
    <col min="13852" max="13852" width="10.7109375" customWidth="1"/>
    <col min="13853" max="13853" width="3.28515625" customWidth="1"/>
    <col min="13854" max="13854" width="2" customWidth="1"/>
    <col min="13855" max="13855" width="9.85546875" customWidth="1"/>
    <col min="13856" max="13856" width="14" customWidth="1"/>
    <col min="13857" max="13857" width="8.85546875" customWidth="1"/>
    <col min="14081" max="14081" width="1" customWidth="1"/>
    <col min="14082" max="14082" width="4" customWidth="1"/>
    <col min="14083" max="14083" width="8.7109375" customWidth="1"/>
    <col min="14084" max="14084" width="5.5703125" customWidth="1"/>
    <col min="14085" max="14085" width="1.85546875" customWidth="1"/>
    <col min="14086" max="14086" width="2.42578125" customWidth="1"/>
    <col min="14087" max="14087" width="8.85546875" customWidth="1"/>
    <col min="14088" max="14088" width="5.42578125" customWidth="1"/>
    <col min="14089" max="14089" width="4" customWidth="1"/>
    <col min="14090" max="14090" width="10.42578125" customWidth="1"/>
    <col min="14091" max="14091" width="13.42578125" customWidth="1"/>
    <col min="14092" max="14092" width="1.85546875" customWidth="1"/>
    <col min="14093" max="14093" width="14.42578125" customWidth="1"/>
    <col min="14094" max="14094" width="2" customWidth="1"/>
    <col min="14095" max="14095" width="1.28515625" customWidth="1"/>
    <col min="14096" max="14096" width="12.5703125" customWidth="1"/>
    <col min="14097" max="14097" width="8.5703125" customWidth="1"/>
    <col min="14098" max="14098" width="2.28515625" customWidth="1"/>
    <col min="14099" max="14099" width="5.140625" customWidth="1"/>
    <col min="14100" max="14100" width="5.7109375" customWidth="1"/>
    <col min="14101" max="14101" width="6.7109375" customWidth="1"/>
    <col min="14102" max="14102" width="3.5703125" customWidth="1"/>
    <col min="14103" max="14103" width="10.7109375" customWidth="1"/>
    <col min="14104" max="14104" width="4.5703125" customWidth="1"/>
    <col min="14105" max="14105" width="1.85546875" customWidth="1"/>
    <col min="14106" max="14106" width="12.140625" customWidth="1"/>
    <col min="14107" max="14107" width="2.140625" customWidth="1"/>
    <col min="14108" max="14108" width="10.7109375" customWidth="1"/>
    <col min="14109" max="14109" width="3.28515625" customWidth="1"/>
    <col min="14110" max="14110" width="2" customWidth="1"/>
    <col min="14111" max="14111" width="9.85546875" customWidth="1"/>
    <col min="14112" max="14112" width="14" customWidth="1"/>
    <col min="14113" max="14113" width="8.85546875" customWidth="1"/>
    <col min="14337" max="14337" width="1" customWidth="1"/>
    <col min="14338" max="14338" width="4" customWidth="1"/>
    <col min="14339" max="14339" width="8.7109375" customWidth="1"/>
    <col min="14340" max="14340" width="5.5703125" customWidth="1"/>
    <col min="14341" max="14341" width="1.85546875" customWidth="1"/>
    <col min="14342" max="14342" width="2.42578125" customWidth="1"/>
    <col min="14343" max="14343" width="8.85546875" customWidth="1"/>
    <col min="14344" max="14344" width="5.42578125" customWidth="1"/>
    <col min="14345" max="14345" width="4" customWidth="1"/>
    <col min="14346" max="14346" width="10.42578125" customWidth="1"/>
    <col min="14347" max="14347" width="13.42578125" customWidth="1"/>
    <col min="14348" max="14348" width="1.85546875" customWidth="1"/>
    <col min="14349" max="14349" width="14.42578125" customWidth="1"/>
    <col min="14350" max="14350" width="2" customWidth="1"/>
    <col min="14351" max="14351" width="1.28515625" customWidth="1"/>
    <col min="14352" max="14352" width="12.5703125" customWidth="1"/>
    <col min="14353" max="14353" width="8.5703125" customWidth="1"/>
    <col min="14354" max="14354" width="2.28515625" customWidth="1"/>
    <col min="14355" max="14355" width="5.140625" customWidth="1"/>
    <col min="14356" max="14356" width="5.7109375" customWidth="1"/>
    <col min="14357" max="14357" width="6.7109375" customWidth="1"/>
    <col min="14358" max="14358" width="3.5703125" customWidth="1"/>
    <col min="14359" max="14359" width="10.7109375" customWidth="1"/>
    <col min="14360" max="14360" width="4.5703125" customWidth="1"/>
    <col min="14361" max="14361" width="1.85546875" customWidth="1"/>
    <col min="14362" max="14362" width="12.140625" customWidth="1"/>
    <col min="14363" max="14363" width="2.140625" customWidth="1"/>
    <col min="14364" max="14364" width="10.7109375" customWidth="1"/>
    <col min="14365" max="14365" width="3.28515625" customWidth="1"/>
    <col min="14366" max="14366" width="2" customWidth="1"/>
    <col min="14367" max="14367" width="9.85546875" customWidth="1"/>
    <col min="14368" max="14368" width="14" customWidth="1"/>
    <col min="14369" max="14369" width="8.85546875" customWidth="1"/>
    <col min="14593" max="14593" width="1" customWidth="1"/>
    <col min="14594" max="14594" width="4" customWidth="1"/>
    <col min="14595" max="14595" width="8.7109375" customWidth="1"/>
    <col min="14596" max="14596" width="5.5703125" customWidth="1"/>
    <col min="14597" max="14597" width="1.85546875" customWidth="1"/>
    <col min="14598" max="14598" width="2.42578125" customWidth="1"/>
    <col min="14599" max="14599" width="8.85546875" customWidth="1"/>
    <col min="14600" max="14600" width="5.42578125" customWidth="1"/>
    <col min="14601" max="14601" width="4" customWidth="1"/>
    <col min="14602" max="14602" width="10.42578125" customWidth="1"/>
    <col min="14603" max="14603" width="13.42578125" customWidth="1"/>
    <col min="14604" max="14604" width="1.85546875" customWidth="1"/>
    <col min="14605" max="14605" width="14.42578125" customWidth="1"/>
    <col min="14606" max="14606" width="2" customWidth="1"/>
    <col min="14607" max="14607" width="1.28515625" customWidth="1"/>
    <col min="14608" max="14608" width="12.5703125" customWidth="1"/>
    <col min="14609" max="14609" width="8.5703125" customWidth="1"/>
    <col min="14610" max="14610" width="2.28515625" customWidth="1"/>
    <col min="14611" max="14611" width="5.140625" customWidth="1"/>
    <col min="14612" max="14612" width="5.7109375" customWidth="1"/>
    <col min="14613" max="14613" width="6.7109375" customWidth="1"/>
    <col min="14614" max="14614" width="3.5703125" customWidth="1"/>
    <col min="14615" max="14615" width="10.7109375" customWidth="1"/>
    <col min="14616" max="14616" width="4.5703125" customWidth="1"/>
    <col min="14617" max="14617" width="1.85546875" customWidth="1"/>
    <col min="14618" max="14618" width="12.140625" customWidth="1"/>
    <col min="14619" max="14619" width="2.140625" customWidth="1"/>
    <col min="14620" max="14620" width="10.7109375" customWidth="1"/>
    <col min="14621" max="14621" width="3.28515625" customWidth="1"/>
    <col min="14622" max="14622" width="2" customWidth="1"/>
    <col min="14623" max="14623" width="9.85546875" customWidth="1"/>
    <col min="14624" max="14624" width="14" customWidth="1"/>
    <col min="14625" max="14625" width="8.85546875" customWidth="1"/>
    <col min="14849" max="14849" width="1" customWidth="1"/>
    <col min="14850" max="14850" width="4" customWidth="1"/>
    <col min="14851" max="14851" width="8.7109375" customWidth="1"/>
    <col min="14852" max="14852" width="5.5703125" customWidth="1"/>
    <col min="14853" max="14853" width="1.85546875" customWidth="1"/>
    <col min="14854" max="14854" width="2.42578125" customWidth="1"/>
    <col min="14855" max="14855" width="8.85546875" customWidth="1"/>
    <col min="14856" max="14856" width="5.42578125" customWidth="1"/>
    <col min="14857" max="14857" width="4" customWidth="1"/>
    <col min="14858" max="14858" width="10.42578125" customWidth="1"/>
    <col min="14859" max="14859" width="13.42578125" customWidth="1"/>
    <col min="14860" max="14860" width="1.85546875" customWidth="1"/>
    <col min="14861" max="14861" width="14.42578125" customWidth="1"/>
    <col min="14862" max="14862" width="2" customWidth="1"/>
    <col min="14863" max="14863" width="1.28515625" customWidth="1"/>
    <col min="14864" max="14864" width="12.5703125" customWidth="1"/>
    <col min="14865" max="14865" width="8.5703125" customWidth="1"/>
    <col min="14866" max="14866" width="2.28515625" customWidth="1"/>
    <col min="14867" max="14867" width="5.140625" customWidth="1"/>
    <col min="14868" max="14868" width="5.7109375" customWidth="1"/>
    <col min="14869" max="14869" width="6.7109375" customWidth="1"/>
    <col min="14870" max="14870" width="3.5703125" customWidth="1"/>
    <col min="14871" max="14871" width="10.7109375" customWidth="1"/>
    <col min="14872" max="14872" width="4.5703125" customWidth="1"/>
    <col min="14873" max="14873" width="1.85546875" customWidth="1"/>
    <col min="14874" max="14874" width="12.140625" customWidth="1"/>
    <col min="14875" max="14875" width="2.140625" customWidth="1"/>
    <col min="14876" max="14876" width="10.7109375" customWidth="1"/>
    <col min="14877" max="14877" width="3.28515625" customWidth="1"/>
    <col min="14878" max="14878" width="2" customWidth="1"/>
    <col min="14879" max="14879" width="9.85546875" customWidth="1"/>
    <col min="14880" max="14880" width="14" customWidth="1"/>
    <col min="14881" max="14881" width="8.85546875" customWidth="1"/>
    <col min="15105" max="15105" width="1" customWidth="1"/>
    <col min="15106" max="15106" width="4" customWidth="1"/>
    <col min="15107" max="15107" width="8.7109375" customWidth="1"/>
    <col min="15108" max="15108" width="5.5703125" customWidth="1"/>
    <col min="15109" max="15109" width="1.85546875" customWidth="1"/>
    <col min="15110" max="15110" width="2.42578125" customWidth="1"/>
    <col min="15111" max="15111" width="8.85546875" customWidth="1"/>
    <col min="15112" max="15112" width="5.42578125" customWidth="1"/>
    <col min="15113" max="15113" width="4" customWidth="1"/>
    <col min="15114" max="15114" width="10.42578125" customWidth="1"/>
    <col min="15115" max="15115" width="13.42578125" customWidth="1"/>
    <col min="15116" max="15116" width="1.85546875" customWidth="1"/>
    <col min="15117" max="15117" width="14.42578125" customWidth="1"/>
    <col min="15118" max="15118" width="2" customWidth="1"/>
    <col min="15119" max="15119" width="1.28515625" customWidth="1"/>
    <col min="15120" max="15120" width="12.5703125" customWidth="1"/>
    <col min="15121" max="15121" width="8.5703125" customWidth="1"/>
    <col min="15122" max="15122" width="2.28515625" customWidth="1"/>
    <col min="15123" max="15123" width="5.140625" customWidth="1"/>
    <col min="15124" max="15124" width="5.7109375" customWidth="1"/>
    <col min="15125" max="15125" width="6.7109375" customWidth="1"/>
    <col min="15126" max="15126" width="3.5703125" customWidth="1"/>
    <col min="15127" max="15127" width="10.7109375" customWidth="1"/>
    <col min="15128" max="15128" width="4.5703125" customWidth="1"/>
    <col min="15129" max="15129" width="1.85546875" customWidth="1"/>
    <col min="15130" max="15130" width="12.140625" customWidth="1"/>
    <col min="15131" max="15131" width="2.140625" customWidth="1"/>
    <col min="15132" max="15132" width="10.7109375" customWidth="1"/>
    <col min="15133" max="15133" width="3.28515625" customWidth="1"/>
    <col min="15134" max="15134" width="2" customWidth="1"/>
    <col min="15135" max="15135" width="9.85546875" customWidth="1"/>
    <col min="15136" max="15136" width="14" customWidth="1"/>
    <col min="15137" max="15137" width="8.85546875" customWidth="1"/>
    <col min="15361" max="15361" width="1" customWidth="1"/>
    <col min="15362" max="15362" width="4" customWidth="1"/>
    <col min="15363" max="15363" width="8.7109375" customWidth="1"/>
    <col min="15364" max="15364" width="5.5703125" customWidth="1"/>
    <col min="15365" max="15365" width="1.85546875" customWidth="1"/>
    <col min="15366" max="15366" width="2.42578125" customWidth="1"/>
    <col min="15367" max="15367" width="8.85546875" customWidth="1"/>
    <col min="15368" max="15368" width="5.42578125" customWidth="1"/>
    <col min="15369" max="15369" width="4" customWidth="1"/>
    <col min="15370" max="15370" width="10.42578125" customWidth="1"/>
    <col min="15371" max="15371" width="13.42578125" customWidth="1"/>
    <col min="15372" max="15372" width="1.85546875" customWidth="1"/>
    <col min="15373" max="15373" width="14.42578125" customWidth="1"/>
    <col min="15374" max="15374" width="2" customWidth="1"/>
    <col min="15375" max="15375" width="1.28515625" customWidth="1"/>
    <col min="15376" max="15376" width="12.5703125" customWidth="1"/>
    <col min="15377" max="15377" width="8.5703125" customWidth="1"/>
    <col min="15378" max="15378" width="2.28515625" customWidth="1"/>
    <col min="15379" max="15379" width="5.140625" customWidth="1"/>
    <col min="15380" max="15380" width="5.7109375" customWidth="1"/>
    <col min="15381" max="15381" width="6.7109375" customWidth="1"/>
    <col min="15382" max="15382" width="3.5703125" customWidth="1"/>
    <col min="15383" max="15383" width="10.7109375" customWidth="1"/>
    <col min="15384" max="15384" width="4.5703125" customWidth="1"/>
    <col min="15385" max="15385" width="1.85546875" customWidth="1"/>
    <col min="15386" max="15386" width="12.140625" customWidth="1"/>
    <col min="15387" max="15387" width="2.140625" customWidth="1"/>
    <col min="15388" max="15388" width="10.7109375" customWidth="1"/>
    <col min="15389" max="15389" width="3.28515625" customWidth="1"/>
    <col min="15390" max="15390" width="2" customWidth="1"/>
    <col min="15391" max="15391" width="9.85546875" customWidth="1"/>
    <col min="15392" max="15392" width="14" customWidth="1"/>
    <col min="15393" max="15393" width="8.85546875" customWidth="1"/>
    <col min="15617" max="15617" width="1" customWidth="1"/>
    <col min="15618" max="15618" width="4" customWidth="1"/>
    <col min="15619" max="15619" width="8.7109375" customWidth="1"/>
    <col min="15620" max="15620" width="5.5703125" customWidth="1"/>
    <col min="15621" max="15621" width="1.85546875" customWidth="1"/>
    <col min="15622" max="15622" width="2.42578125" customWidth="1"/>
    <col min="15623" max="15623" width="8.85546875" customWidth="1"/>
    <col min="15624" max="15624" width="5.42578125" customWidth="1"/>
    <col min="15625" max="15625" width="4" customWidth="1"/>
    <col min="15626" max="15626" width="10.42578125" customWidth="1"/>
    <col min="15627" max="15627" width="13.42578125" customWidth="1"/>
    <col min="15628" max="15628" width="1.85546875" customWidth="1"/>
    <col min="15629" max="15629" width="14.42578125" customWidth="1"/>
    <col min="15630" max="15630" width="2" customWidth="1"/>
    <col min="15631" max="15631" width="1.28515625" customWidth="1"/>
    <col min="15632" max="15632" width="12.5703125" customWidth="1"/>
    <col min="15633" max="15633" width="8.5703125" customWidth="1"/>
    <col min="15634" max="15634" width="2.28515625" customWidth="1"/>
    <col min="15635" max="15635" width="5.140625" customWidth="1"/>
    <col min="15636" max="15636" width="5.7109375" customWidth="1"/>
    <col min="15637" max="15637" width="6.7109375" customWidth="1"/>
    <col min="15638" max="15638" width="3.5703125" customWidth="1"/>
    <col min="15639" max="15639" width="10.7109375" customWidth="1"/>
    <col min="15640" max="15640" width="4.5703125" customWidth="1"/>
    <col min="15641" max="15641" width="1.85546875" customWidth="1"/>
    <col min="15642" max="15642" width="12.140625" customWidth="1"/>
    <col min="15643" max="15643" width="2.140625" customWidth="1"/>
    <col min="15644" max="15644" width="10.7109375" customWidth="1"/>
    <col min="15645" max="15645" width="3.28515625" customWidth="1"/>
    <col min="15646" max="15646" width="2" customWidth="1"/>
    <col min="15647" max="15647" width="9.85546875" customWidth="1"/>
    <col min="15648" max="15648" width="14" customWidth="1"/>
    <col min="15649" max="15649" width="8.85546875" customWidth="1"/>
    <col min="15873" max="15873" width="1" customWidth="1"/>
    <col min="15874" max="15874" width="4" customWidth="1"/>
    <col min="15875" max="15875" width="8.7109375" customWidth="1"/>
    <col min="15876" max="15876" width="5.5703125" customWidth="1"/>
    <col min="15877" max="15877" width="1.85546875" customWidth="1"/>
    <col min="15878" max="15878" width="2.42578125" customWidth="1"/>
    <col min="15879" max="15879" width="8.85546875" customWidth="1"/>
    <col min="15880" max="15880" width="5.42578125" customWidth="1"/>
    <col min="15881" max="15881" width="4" customWidth="1"/>
    <col min="15882" max="15882" width="10.42578125" customWidth="1"/>
    <col min="15883" max="15883" width="13.42578125" customWidth="1"/>
    <col min="15884" max="15884" width="1.85546875" customWidth="1"/>
    <col min="15885" max="15885" width="14.42578125" customWidth="1"/>
    <col min="15886" max="15886" width="2" customWidth="1"/>
    <col min="15887" max="15887" width="1.28515625" customWidth="1"/>
    <col min="15888" max="15888" width="12.5703125" customWidth="1"/>
    <col min="15889" max="15889" width="8.5703125" customWidth="1"/>
    <col min="15890" max="15890" width="2.28515625" customWidth="1"/>
    <col min="15891" max="15891" width="5.140625" customWidth="1"/>
    <col min="15892" max="15892" width="5.7109375" customWidth="1"/>
    <col min="15893" max="15893" width="6.7109375" customWidth="1"/>
    <col min="15894" max="15894" width="3.5703125" customWidth="1"/>
    <col min="15895" max="15895" width="10.7109375" customWidth="1"/>
    <col min="15896" max="15896" width="4.5703125" customWidth="1"/>
    <col min="15897" max="15897" width="1.85546875" customWidth="1"/>
    <col min="15898" max="15898" width="12.140625" customWidth="1"/>
    <col min="15899" max="15899" width="2.140625" customWidth="1"/>
    <col min="15900" max="15900" width="10.7109375" customWidth="1"/>
    <col min="15901" max="15901" width="3.28515625" customWidth="1"/>
    <col min="15902" max="15902" width="2" customWidth="1"/>
    <col min="15903" max="15903" width="9.85546875" customWidth="1"/>
    <col min="15904" max="15904" width="14" customWidth="1"/>
    <col min="15905" max="15905" width="8.85546875" customWidth="1"/>
    <col min="16129" max="16129" width="1" customWidth="1"/>
    <col min="16130" max="16130" width="4" customWidth="1"/>
    <col min="16131" max="16131" width="8.7109375" customWidth="1"/>
    <col min="16132" max="16132" width="5.5703125" customWidth="1"/>
    <col min="16133" max="16133" width="1.85546875" customWidth="1"/>
    <col min="16134" max="16134" width="2.42578125" customWidth="1"/>
    <col min="16135" max="16135" width="8.85546875" customWidth="1"/>
    <col min="16136" max="16136" width="5.42578125" customWidth="1"/>
    <col min="16137" max="16137" width="4" customWidth="1"/>
    <col min="16138" max="16138" width="10.42578125" customWidth="1"/>
    <col min="16139" max="16139" width="13.42578125" customWidth="1"/>
    <col min="16140" max="16140" width="1.85546875" customWidth="1"/>
    <col min="16141" max="16141" width="14.42578125" customWidth="1"/>
    <col min="16142" max="16142" width="2" customWidth="1"/>
    <col min="16143" max="16143" width="1.28515625" customWidth="1"/>
    <col min="16144" max="16144" width="12.5703125" customWidth="1"/>
    <col min="16145" max="16145" width="8.5703125" customWidth="1"/>
    <col min="16146" max="16146" width="2.28515625" customWidth="1"/>
    <col min="16147" max="16147" width="5.140625" customWidth="1"/>
    <col min="16148" max="16148" width="5.7109375" customWidth="1"/>
    <col min="16149" max="16149" width="6.7109375" customWidth="1"/>
    <col min="16150" max="16150" width="3.5703125" customWidth="1"/>
    <col min="16151" max="16151" width="10.7109375" customWidth="1"/>
    <col min="16152" max="16152" width="4.5703125" customWidth="1"/>
    <col min="16153" max="16153" width="1.85546875" customWidth="1"/>
    <col min="16154" max="16154" width="12.140625" customWidth="1"/>
    <col min="16155" max="16155" width="2.140625" customWidth="1"/>
    <col min="16156" max="16156" width="10.7109375" customWidth="1"/>
    <col min="16157" max="16157" width="3.28515625" customWidth="1"/>
    <col min="16158" max="16158" width="2" customWidth="1"/>
    <col min="16159" max="16159" width="9.85546875" customWidth="1"/>
    <col min="16160" max="16160" width="14" customWidth="1"/>
    <col min="16161" max="16161" width="8.85546875" customWidth="1"/>
  </cols>
  <sheetData>
    <row r="1" spans="1:33" ht="12.6" customHeight="1">
      <c r="A1" s="141"/>
      <c r="B1" s="141"/>
      <c r="C1" s="141"/>
      <c r="D1" s="141"/>
      <c r="E1" s="141"/>
      <c r="J1" s="133" t="s">
        <v>81</v>
      </c>
      <c r="K1" s="133"/>
      <c r="L1" s="133"/>
      <c r="M1" s="133"/>
      <c r="N1" s="133"/>
      <c r="O1" s="133"/>
      <c r="P1" s="133"/>
      <c r="Q1" s="133"/>
      <c r="R1" s="133"/>
      <c r="S1" s="133"/>
      <c r="T1" s="133"/>
      <c r="U1" s="133"/>
      <c r="V1" s="133"/>
      <c r="W1" s="133"/>
      <c r="X1" s="133"/>
      <c r="Y1" s="133"/>
      <c r="Z1" s="133"/>
      <c r="AA1" s="133"/>
      <c r="AB1" s="133"/>
      <c r="AD1" s="142"/>
      <c r="AE1" s="142"/>
      <c r="AF1" s="142"/>
      <c r="AG1" s="142"/>
    </row>
    <row r="2" spans="1:33" ht="4.7" customHeight="1">
      <c r="A2" s="141"/>
      <c r="B2" s="141"/>
      <c r="C2" s="141"/>
      <c r="D2" s="141"/>
      <c r="E2" s="141"/>
      <c r="F2" s="141"/>
      <c r="J2" s="133"/>
      <c r="K2" s="133"/>
      <c r="L2" s="133"/>
      <c r="M2" s="133"/>
      <c r="N2" s="133"/>
      <c r="O2" s="133"/>
      <c r="P2" s="133"/>
      <c r="Q2" s="133"/>
      <c r="R2" s="133"/>
      <c r="S2" s="133"/>
      <c r="T2" s="133"/>
      <c r="U2" s="133"/>
      <c r="V2" s="133"/>
      <c r="W2" s="133"/>
      <c r="X2" s="133"/>
      <c r="Y2" s="133"/>
      <c r="Z2" s="133"/>
      <c r="AA2" s="133"/>
      <c r="AB2" s="133"/>
    </row>
    <row r="3" spans="1:33" ht="9.6" customHeight="1">
      <c r="A3" s="141"/>
      <c r="B3" s="141"/>
      <c r="C3" s="141"/>
      <c r="D3" s="141"/>
      <c r="E3" s="141"/>
      <c r="F3" s="141"/>
      <c r="J3" s="133" t="s">
        <v>82</v>
      </c>
      <c r="K3" s="133"/>
      <c r="L3" s="133"/>
      <c r="M3" s="133"/>
      <c r="N3" s="133"/>
      <c r="O3" s="133"/>
      <c r="P3" s="133"/>
      <c r="Q3" s="133"/>
      <c r="R3" s="133"/>
      <c r="S3" s="133"/>
      <c r="T3" s="133"/>
      <c r="U3" s="133"/>
      <c r="V3" s="133"/>
      <c r="W3" s="133"/>
      <c r="X3" s="133"/>
      <c r="Y3" s="133"/>
      <c r="Z3" s="133"/>
      <c r="AA3" s="133"/>
      <c r="AB3" s="133"/>
    </row>
    <row r="4" spans="1:33" ht="6.2" customHeight="1">
      <c r="A4" s="141"/>
      <c r="B4" s="141"/>
      <c r="C4" s="141"/>
      <c r="D4" s="141"/>
      <c r="J4" s="133"/>
      <c r="K4" s="133"/>
      <c r="L4" s="133"/>
      <c r="M4" s="133"/>
      <c r="N4" s="133"/>
      <c r="O4" s="133"/>
      <c r="P4" s="133"/>
      <c r="Q4" s="133"/>
      <c r="R4" s="133"/>
      <c r="S4" s="133"/>
      <c r="T4" s="133"/>
      <c r="U4" s="133"/>
      <c r="V4" s="133"/>
      <c r="W4" s="133"/>
      <c r="X4" s="133"/>
      <c r="Y4" s="133"/>
      <c r="Z4" s="133"/>
      <c r="AA4" s="133"/>
      <c r="AB4" s="133"/>
    </row>
    <row r="5" spans="1:33" ht="7.7" customHeight="1">
      <c r="A5" s="141"/>
      <c r="B5" s="141"/>
      <c r="C5" s="141"/>
      <c r="D5" s="141"/>
      <c r="J5" s="133" t="s">
        <v>83</v>
      </c>
      <c r="K5" s="133"/>
      <c r="L5" s="133"/>
      <c r="M5" s="133"/>
      <c r="N5" s="133"/>
      <c r="O5" s="133"/>
      <c r="P5" s="133"/>
      <c r="Q5" s="133"/>
      <c r="R5" s="133"/>
      <c r="S5" s="133"/>
      <c r="T5" s="133"/>
      <c r="U5" s="133"/>
      <c r="V5" s="133"/>
      <c r="W5" s="133"/>
      <c r="X5" s="133"/>
      <c r="Y5" s="133"/>
      <c r="Z5" s="133"/>
      <c r="AA5" s="133"/>
      <c r="AB5" s="133"/>
    </row>
    <row r="6" spans="1:33" ht="6.2" customHeight="1">
      <c r="A6" s="143"/>
      <c r="B6" s="143"/>
      <c r="C6" s="143"/>
      <c r="D6" s="143"/>
      <c r="E6" s="143"/>
      <c r="F6" s="143"/>
      <c r="J6" s="133"/>
      <c r="K6" s="133"/>
      <c r="L6" s="133"/>
      <c r="M6" s="133"/>
      <c r="N6" s="133"/>
      <c r="O6" s="133"/>
      <c r="P6" s="133"/>
      <c r="Q6" s="133"/>
      <c r="R6" s="133"/>
      <c r="S6" s="133"/>
      <c r="T6" s="133"/>
      <c r="U6" s="133"/>
      <c r="V6" s="133"/>
      <c r="W6" s="133"/>
      <c r="X6" s="133"/>
      <c r="Y6" s="133"/>
      <c r="Z6" s="133"/>
      <c r="AA6" s="133"/>
      <c r="AB6" s="133"/>
    </row>
    <row r="7" spans="1:33" ht="7.7" customHeight="1">
      <c r="A7" s="143"/>
      <c r="B7" s="143"/>
      <c r="C7" s="143"/>
      <c r="D7" s="143"/>
      <c r="E7" s="143"/>
      <c r="F7" s="143"/>
      <c r="J7" s="133" t="s">
        <v>155</v>
      </c>
      <c r="K7" s="133"/>
      <c r="L7" s="133"/>
      <c r="M7" s="133"/>
      <c r="N7" s="133"/>
      <c r="O7" s="133"/>
      <c r="P7" s="133"/>
      <c r="Q7" s="133"/>
      <c r="R7" s="133"/>
      <c r="S7" s="133"/>
      <c r="T7" s="133"/>
      <c r="U7" s="133"/>
      <c r="V7" s="133"/>
      <c r="W7" s="133"/>
      <c r="X7" s="133"/>
      <c r="Y7" s="133"/>
      <c r="Z7" s="133"/>
      <c r="AA7" s="133"/>
      <c r="AB7" s="133"/>
    </row>
    <row r="8" spans="1:33" ht="6.2" customHeight="1">
      <c r="J8" s="133"/>
      <c r="K8" s="133"/>
      <c r="L8" s="133"/>
      <c r="M8" s="133"/>
      <c r="N8" s="133"/>
      <c r="O8" s="133"/>
      <c r="P8" s="133"/>
      <c r="Q8" s="133"/>
      <c r="R8" s="133"/>
      <c r="S8" s="133"/>
      <c r="T8" s="133"/>
      <c r="U8" s="133"/>
      <c r="V8" s="133"/>
      <c r="W8" s="133"/>
      <c r="X8" s="133"/>
      <c r="Y8" s="133"/>
      <c r="Z8" s="133"/>
      <c r="AA8" s="133"/>
      <c r="AB8" s="133"/>
    </row>
    <row r="9" spans="1:33" ht="13.35" customHeight="1">
      <c r="J9" s="133" t="s">
        <v>346</v>
      </c>
      <c r="K9" s="133"/>
      <c r="L9" s="133"/>
      <c r="M9" s="133"/>
      <c r="N9" s="133"/>
      <c r="O9" s="133"/>
      <c r="P9" s="133"/>
      <c r="Q9" s="133"/>
      <c r="R9" s="133"/>
      <c r="S9" s="133"/>
      <c r="T9" s="133"/>
      <c r="U9" s="133"/>
      <c r="V9" s="133"/>
      <c r="W9" s="133"/>
      <c r="X9" s="133"/>
      <c r="Y9" s="133"/>
      <c r="Z9" s="133"/>
      <c r="AA9" s="133"/>
      <c r="AB9" s="133"/>
    </row>
    <row r="10" spans="1:33" ht="6.95" customHeight="1">
      <c r="U10" s="134"/>
      <c r="V10" s="134"/>
      <c r="W10" s="134"/>
    </row>
    <row r="11" spans="1:33" ht="15.75" customHeight="1">
      <c r="S11" s="135"/>
      <c r="T11" s="135"/>
      <c r="U11" s="48"/>
      <c r="V11" s="136"/>
      <c r="W11" s="136"/>
    </row>
    <row r="12" spans="1:33" ht="13.35" customHeight="1">
      <c r="A12" s="137" t="s">
        <v>157</v>
      </c>
      <c r="B12" s="137"/>
      <c r="C12" s="137"/>
      <c r="D12" s="137"/>
      <c r="E12" s="137"/>
      <c r="F12" s="137"/>
      <c r="G12" s="137"/>
      <c r="H12" s="137"/>
      <c r="I12" s="137"/>
      <c r="J12" s="137"/>
      <c r="K12" s="132" t="s">
        <v>158</v>
      </c>
      <c r="L12" s="132"/>
      <c r="M12" s="132" t="s">
        <v>159</v>
      </c>
      <c r="N12" s="132" t="s">
        <v>160</v>
      </c>
      <c r="O12" s="132"/>
      <c r="P12" s="132"/>
      <c r="Q12" s="140" t="s">
        <v>161</v>
      </c>
      <c r="R12" s="140"/>
      <c r="S12" s="140"/>
      <c r="T12" s="132" t="s">
        <v>162</v>
      </c>
      <c r="U12" s="132"/>
      <c r="V12" s="132"/>
      <c r="W12" s="132" t="s">
        <v>163</v>
      </c>
      <c r="X12" s="132"/>
      <c r="Y12" s="132" t="s">
        <v>164</v>
      </c>
      <c r="Z12" s="132"/>
      <c r="AA12" s="132"/>
      <c r="AB12" s="132" t="s">
        <v>165</v>
      </c>
      <c r="AC12" s="132"/>
      <c r="AD12" s="132"/>
      <c r="AE12" s="132" t="s">
        <v>166</v>
      </c>
      <c r="AF12" s="132" t="s">
        <v>167</v>
      </c>
      <c r="AG12" s="132" t="s">
        <v>168</v>
      </c>
    </row>
    <row r="13" spans="1:33" ht="13.35" customHeight="1">
      <c r="A13" s="132" t="s">
        <v>169</v>
      </c>
      <c r="B13" s="132"/>
      <c r="C13" s="132"/>
      <c r="D13" s="132"/>
      <c r="E13" s="132"/>
      <c r="F13" s="132"/>
      <c r="G13" s="132"/>
      <c r="H13" s="49" t="s">
        <v>170</v>
      </c>
      <c r="I13" s="137" t="s">
        <v>3</v>
      </c>
      <c r="J13" s="137"/>
      <c r="K13" s="132"/>
      <c r="L13" s="132"/>
      <c r="M13" s="132"/>
      <c r="N13" s="132"/>
      <c r="O13" s="132"/>
      <c r="P13" s="132"/>
      <c r="Q13" s="140"/>
      <c r="R13" s="140"/>
      <c r="S13" s="140"/>
      <c r="T13" s="132"/>
      <c r="U13" s="132"/>
      <c r="V13" s="132"/>
      <c r="W13" s="132"/>
      <c r="X13" s="132"/>
      <c r="Y13" s="132"/>
      <c r="Z13" s="132"/>
      <c r="AA13" s="132"/>
      <c r="AB13" s="132"/>
      <c r="AC13" s="132"/>
      <c r="AD13" s="132"/>
      <c r="AE13" s="132"/>
      <c r="AF13" s="132"/>
      <c r="AG13" s="132"/>
    </row>
    <row r="14" spans="1:33" ht="14.1" customHeight="1">
      <c r="A14" s="50"/>
      <c r="B14" s="131" t="s">
        <v>13</v>
      </c>
      <c r="C14" s="131"/>
      <c r="D14" s="131"/>
      <c r="E14" s="131"/>
      <c r="F14" s="131"/>
      <c r="G14" s="131"/>
      <c r="H14" s="51" t="s">
        <v>171</v>
      </c>
      <c r="I14" s="50"/>
      <c r="J14" s="50"/>
      <c r="K14" s="122">
        <v>3841892848</v>
      </c>
      <c r="L14" s="122"/>
      <c r="M14" s="52">
        <v>573835731</v>
      </c>
      <c r="N14" s="122">
        <v>3268057117</v>
      </c>
      <c r="O14" s="122"/>
      <c r="P14" s="122"/>
      <c r="Q14" s="123">
        <v>798930524</v>
      </c>
      <c r="R14" s="123"/>
      <c r="S14" s="123"/>
      <c r="T14" s="122">
        <v>260186511</v>
      </c>
      <c r="U14" s="122"/>
      <c r="V14" s="122"/>
      <c r="W14" s="123">
        <v>6269131</v>
      </c>
      <c r="X14" s="123"/>
      <c r="Y14" s="122">
        <v>2208940082</v>
      </c>
      <c r="Z14" s="122"/>
      <c r="AA14" s="122"/>
      <c r="AB14" s="123">
        <v>2202670951</v>
      </c>
      <c r="AC14" s="123"/>
      <c r="AD14" s="123"/>
      <c r="AE14" s="53" t="s">
        <v>292</v>
      </c>
      <c r="AF14" s="52">
        <v>2469126593</v>
      </c>
      <c r="AG14" s="53" t="s">
        <v>293</v>
      </c>
    </row>
    <row r="15" spans="1:33" ht="13.35" customHeight="1">
      <c r="A15" s="129" t="s">
        <v>90</v>
      </c>
      <c r="B15" s="129"/>
      <c r="C15" s="129"/>
      <c r="D15" s="129"/>
      <c r="E15" s="129"/>
      <c r="F15" s="129"/>
      <c r="G15" s="129"/>
      <c r="H15" s="54" t="s">
        <v>174</v>
      </c>
      <c r="I15" s="129" t="s">
        <v>175</v>
      </c>
      <c r="J15" s="129"/>
      <c r="K15" s="130">
        <v>551713198</v>
      </c>
      <c r="L15" s="130"/>
      <c r="M15" s="55">
        <v>194886981</v>
      </c>
      <c r="N15" s="126">
        <v>356826217</v>
      </c>
      <c r="O15" s="126"/>
      <c r="P15" s="126"/>
      <c r="Q15" s="125">
        <v>0</v>
      </c>
      <c r="R15" s="125"/>
      <c r="S15" s="125"/>
      <c r="T15" s="126">
        <v>0</v>
      </c>
      <c r="U15" s="126"/>
      <c r="V15" s="126"/>
      <c r="W15" s="125">
        <v>0</v>
      </c>
      <c r="X15" s="125"/>
      <c r="Y15" s="126">
        <v>356826217</v>
      </c>
      <c r="Z15" s="126"/>
      <c r="AA15" s="126"/>
      <c r="AB15" s="125">
        <v>356826217</v>
      </c>
      <c r="AC15" s="125"/>
      <c r="AD15" s="125"/>
      <c r="AE15" s="57" t="s">
        <v>294</v>
      </c>
      <c r="AF15" s="55">
        <v>356826217</v>
      </c>
      <c r="AG15" s="57" t="s">
        <v>294</v>
      </c>
    </row>
    <row r="16" spans="1:33" ht="13.35" customHeight="1">
      <c r="A16" s="129" t="s">
        <v>92</v>
      </c>
      <c r="B16" s="129"/>
      <c r="C16" s="129"/>
      <c r="D16" s="129"/>
      <c r="E16" s="129"/>
      <c r="F16" s="129"/>
      <c r="G16" s="129"/>
      <c r="H16" s="54" t="s">
        <v>177</v>
      </c>
      <c r="I16" s="129" t="s">
        <v>178</v>
      </c>
      <c r="J16" s="129"/>
      <c r="K16" s="130">
        <v>35500000</v>
      </c>
      <c r="L16" s="130"/>
      <c r="M16" s="55">
        <v>15294511</v>
      </c>
      <c r="N16" s="126">
        <v>20205489</v>
      </c>
      <c r="O16" s="126"/>
      <c r="P16" s="126"/>
      <c r="Q16" s="125">
        <v>0</v>
      </c>
      <c r="R16" s="125"/>
      <c r="S16" s="125"/>
      <c r="T16" s="126">
        <v>0</v>
      </c>
      <c r="U16" s="126"/>
      <c r="V16" s="126"/>
      <c r="W16" s="125">
        <v>0</v>
      </c>
      <c r="X16" s="125"/>
      <c r="Y16" s="126">
        <v>20205489</v>
      </c>
      <c r="Z16" s="126"/>
      <c r="AA16" s="126"/>
      <c r="AB16" s="125">
        <v>20205489</v>
      </c>
      <c r="AC16" s="125"/>
      <c r="AD16" s="125"/>
      <c r="AE16" s="57" t="s">
        <v>295</v>
      </c>
      <c r="AF16" s="55">
        <v>20205489</v>
      </c>
      <c r="AG16" s="57" t="s">
        <v>295</v>
      </c>
    </row>
    <row r="17" spans="1:33" ht="13.35" customHeight="1">
      <c r="A17" s="129" t="s">
        <v>94</v>
      </c>
      <c r="B17" s="129"/>
      <c r="C17" s="129"/>
      <c r="D17" s="129"/>
      <c r="E17" s="129"/>
      <c r="F17" s="129"/>
      <c r="G17" s="129"/>
      <c r="H17" s="54" t="s">
        <v>180</v>
      </c>
      <c r="I17" s="129" t="s">
        <v>181</v>
      </c>
      <c r="J17" s="129"/>
      <c r="K17" s="130">
        <v>23906254</v>
      </c>
      <c r="L17" s="130"/>
      <c r="M17" s="55">
        <v>2774034</v>
      </c>
      <c r="N17" s="126">
        <v>21132220</v>
      </c>
      <c r="O17" s="126"/>
      <c r="P17" s="126"/>
      <c r="Q17" s="125">
        <v>140211</v>
      </c>
      <c r="R17" s="125"/>
      <c r="S17" s="125"/>
      <c r="T17" s="126">
        <v>0</v>
      </c>
      <c r="U17" s="126"/>
      <c r="V17" s="126"/>
      <c r="W17" s="125">
        <v>0</v>
      </c>
      <c r="X17" s="125"/>
      <c r="Y17" s="126">
        <v>20992009</v>
      </c>
      <c r="Z17" s="126"/>
      <c r="AA17" s="126"/>
      <c r="AB17" s="125">
        <v>20992009</v>
      </c>
      <c r="AC17" s="125"/>
      <c r="AD17" s="125"/>
      <c r="AE17" s="57" t="s">
        <v>182</v>
      </c>
      <c r="AF17" s="55">
        <v>20992009</v>
      </c>
      <c r="AG17" s="57" t="s">
        <v>182</v>
      </c>
    </row>
    <row r="18" spans="1:33" ht="13.35" customHeight="1">
      <c r="A18" s="129" t="s">
        <v>96</v>
      </c>
      <c r="B18" s="129"/>
      <c r="C18" s="129"/>
      <c r="D18" s="129"/>
      <c r="E18" s="129"/>
      <c r="F18" s="129"/>
      <c r="G18" s="129"/>
      <c r="H18" s="54" t="s">
        <v>183</v>
      </c>
      <c r="I18" s="129" t="s">
        <v>184</v>
      </c>
      <c r="J18" s="129"/>
      <c r="K18" s="130">
        <v>51273011</v>
      </c>
      <c r="L18" s="130"/>
      <c r="M18" s="55">
        <v>50647745</v>
      </c>
      <c r="N18" s="126">
        <v>625266</v>
      </c>
      <c r="O18" s="126"/>
      <c r="P18" s="126"/>
      <c r="Q18" s="125">
        <v>22891</v>
      </c>
      <c r="R18" s="125"/>
      <c r="S18" s="125"/>
      <c r="T18" s="126">
        <v>0</v>
      </c>
      <c r="U18" s="126"/>
      <c r="V18" s="126"/>
      <c r="W18" s="125">
        <v>0</v>
      </c>
      <c r="X18" s="125"/>
      <c r="Y18" s="126">
        <v>602375</v>
      </c>
      <c r="Z18" s="126"/>
      <c r="AA18" s="126"/>
      <c r="AB18" s="125">
        <v>602375</v>
      </c>
      <c r="AC18" s="125"/>
      <c r="AD18" s="125"/>
      <c r="AE18" s="57" t="s">
        <v>185</v>
      </c>
      <c r="AF18" s="55">
        <v>602375</v>
      </c>
      <c r="AG18" s="57" t="s">
        <v>185</v>
      </c>
    </row>
    <row r="19" spans="1:33" ht="13.35" customHeight="1">
      <c r="A19" s="129" t="s">
        <v>98</v>
      </c>
      <c r="B19" s="129"/>
      <c r="C19" s="129"/>
      <c r="D19" s="129"/>
      <c r="E19" s="129"/>
      <c r="F19" s="129"/>
      <c r="G19" s="129"/>
      <c r="H19" s="54" t="s">
        <v>186</v>
      </c>
      <c r="I19" s="129" t="s">
        <v>187</v>
      </c>
      <c r="J19" s="129"/>
      <c r="K19" s="130">
        <v>23651045</v>
      </c>
      <c r="L19" s="130"/>
      <c r="M19" s="55">
        <v>11220784</v>
      </c>
      <c r="N19" s="126">
        <v>12430261</v>
      </c>
      <c r="O19" s="126"/>
      <c r="P19" s="126"/>
      <c r="Q19" s="125">
        <v>234394</v>
      </c>
      <c r="R19" s="125"/>
      <c r="S19" s="125"/>
      <c r="T19" s="126">
        <v>0</v>
      </c>
      <c r="U19" s="126"/>
      <c r="V19" s="126"/>
      <c r="W19" s="125">
        <v>0</v>
      </c>
      <c r="X19" s="125"/>
      <c r="Y19" s="126">
        <v>12195867</v>
      </c>
      <c r="Z19" s="126"/>
      <c r="AA19" s="126"/>
      <c r="AB19" s="125">
        <v>12195867</v>
      </c>
      <c r="AC19" s="125"/>
      <c r="AD19" s="125"/>
      <c r="AE19" s="57" t="s">
        <v>188</v>
      </c>
      <c r="AF19" s="55">
        <v>12195867</v>
      </c>
      <c r="AG19" s="57" t="s">
        <v>188</v>
      </c>
    </row>
    <row r="20" spans="1:33" ht="13.35" customHeight="1">
      <c r="A20" s="129" t="s">
        <v>99</v>
      </c>
      <c r="B20" s="129"/>
      <c r="C20" s="129"/>
      <c r="D20" s="129"/>
      <c r="E20" s="129"/>
      <c r="F20" s="129"/>
      <c r="G20" s="129"/>
      <c r="H20" s="54" t="s">
        <v>189</v>
      </c>
      <c r="I20" s="129" t="s">
        <v>190</v>
      </c>
      <c r="J20" s="129"/>
      <c r="K20" s="130">
        <v>19000000</v>
      </c>
      <c r="L20" s="130"/>
      <c r="M20" s="55">
        <v>1824271</v>
      </c>
      <c r="N20" s="126">
        <v>17175729</v>
      </c>
      <c r="O20" s="126"/>
      <c r="P20" s="126"/>
      <c r="Q20" s="125">
        <v>422767</v>
      </c>
      <c r="R20" s="125"/>
      <c r="S20" s="125"/>
      <c r="T20" s="126">
        <v>0</v>
      </c>
      <c r="U20" s="126"/>
      <c r="V20" s="126"/>
      <c r="W20" s="125">
        <v>0</v>
      </c>
      <c r="X20" s="125"/>
      <c r="Y20" s="126">
        <v>16752962</v>
      </c>
      <c r="Z20" s="126"/>
      <c r="AA20" s="126"/>
      <c r="AB20" s="125">
        <v>16752962</v>
      </c>
      <c r="AC20" s="125"/>
      <c r="AD20" s="125"/>
      <c r="AE20" s="57" t="s">
        <v>296</v>
      </c>
      <c r="AF20" s="55">
        <v>16752962</v>
      </c>
      <c r="AG20" s="57" t="s">
        <v>296</v>
      </c>
    </row>
    <row r="21" spans="1:33" ht="13.35" customHeight="1">
      <c r="A21" s="129" t="s">
        <v>101</v>
      </c>
      <c r="B21" s="129"/>
      <c r="C21" s="129"/>
      <c r="D21" s="129"/>
      <c r="E21" s="129"/>
      <c r="F21" s="129"/>
      <c r="G21" s="129"/>
      <c r="H21" s="54" t="s">
        <v>192</v>
      </c>
      <c r="I21" s="129" t="s">
        <v>193</v>
      </c>
      <c r="J21" s="129"/>
      <c r="K21" s="130">
        <v>39764936</v>
      </c>
      <c r="L21" s="130"/>
      <c r="M21" s="55">
        <v>24451707</v>
      </c>
      <c r="N21" s="126">
        <v>15313229</v>
      </c>
      <c r="O21" s="126"/>
      <c r="P21" s="126"/>
      <c r="Q21" s="125">
        <v>234394</v>
      </c>
      <c r="R21" s="125"/>
      <c r="S21" s="125"/>
      <c r="T21" s="126">
        <v>0</v>
      </c>
      <c r="U21" s="126"/>
      <c r="V21" s="126"/>
      <c r="W21" s="125">
        <v>0</v>
      </c>
      <c r="X21" s="125"/>
      <c r="Y21" s="126">
        <v>15078835</v>
      </c>
      <c r="Z21" s="126"/>
      <c r="AA21" s="126"/>
      <c r="AB21" s="125">
        <v>15078835</v>
      </c>
      <c r="AC21" s="125"/>
      <c r="AD21" s="125"/>
      <c r="AE21" s="57" t="s">
        <v>194</v>
      </c>
      <c r="AF21" s="55">
        <v>15078835</v>
      </c>
      <c r="AG21" s="57" t="s">
        <v>194</v>
      </c>
    </row>
    <row r="22" spans="1:33" ht="13.35" customHeight="1">
      <c r="A22" s="129" t="s">
        <v>102</v>
      </c>
      <c r="B22" s="129"/>
      <c r="C22" s="129"/>
      <c r="D22" s="129"/>
      <c r="E22" s="129"/>
      <c r="F22" s="129"/>
      <c r="G22" s="129"/>
      <c r="H22" s="54" t="s">
        <v>195</v>
      </c>
      <c r="I22" s="129" t="s">
        <v>196</v>
      </c>
      <c r="J22" s="129"/>
      <c r="K22" s="130">
        <v>3187500</v>
      </c>
      <c r="L22" s="130"/>
      <c r="M22" s="55">
        <v>1620581</v>
      </c>
      <c r="N22" s="126">
        <v>1566919</v>
      </c>
      <c r="O22" s="126"/>
      <c r="P22" s="126"/>
      <c r="Q22" s="125">
        <v>29884</v>
      </c>
      <c r="R22" s="125"/>
      <c r="S22" s="125"/>
      <c r="T22" s="126">
        <v>0</v>
      </c>
      <c r="U22" s="126"/>
      <c r="V22" s="126"/>
      <c r="W22" s="125">
        <v>0</v>
      </c>
      <c r="X22" s="125"/>
      <c r="Y22" s="126">
        <v>1537035</v>
      </c>
      <c r="Z22" s="126"/>
      <c r="AA22" s="126"/>
      <c r="AB22" s="125">
        <v>1537035</v>
      </c>
      <c r="AC22" s="125"/>
      <c r="AD22" s="125"/>
      <c r="AE22" s="57" t="s">
        <v>197</v>
      </c>
      <c r="AF22" s="55">
        <v>1537035</v>
      </c>
      <c r="AG22" s="57" t="s">
        <v>197</v>
      </c>
    </row>
    <row r="23" spans="1:33" ht="13.35" customHeight="1">
      <c r="A23" s="129" t="s">
        <v>103</v>
      </c>
      <c r="B23" s="129"/>
      <c r="C23" s="129"/>
      <c r="D23" s="129"/>
      <c r="E23" s="129"/>
      <c r="F23" s="129"/>
      <c r="G23" s="129"/>
      <c r="H23" s="54" t="s">
        <v>198</v>
      </c>
      <c r="I23" s="129" t="s">
        <v>199</v>
      </c>
      <c r="J23" s="129"/>
      <c r="K23" s="130">
        <v>400000</v>
      </c>
      <c r="L23" s="130"/>
      <c r="M23" s="55">
        <v>400000</v>
      </c>
      <c r="N23" s="126">
        <v>0</v>
      </c>
      <c r="O23" s="126"/>
      <c r="P23" s="126"/>
      <c r="Q23" s="125">
        <v>0</v>
      </c>
      <c r="R23" s="125"/>
      <c r="S23" s="125"/>
      <c r="T23" s="126">
        <v>0</v>
      </c>
      <c r="U23" s="126"/>
      <c r="V23" s="126"/>
      <c r="W23" s="125">
        <v>0</v>
      </c>
      <c r="X23" s="125"/>
      <c r="Y23" s="126">
        <v>0</v>
      </c>
      <c r="Z23" s="126"/>
      <c r="AA23" s="126"/>
      <c r="AB23" s="125">
        <v>0</v>
      </c>
      <c r="AC23" s="125"/>
      <c r="AD23" s="125"/>
      <c r="AE23" s="57" t="s">
        <v>97</v>
      </c>
      <c r="AF23" s="55">
        <v>0</v>
      </c>
      <c r="AG23" s="57" t="s">
        <v>97</v>
      </c>
    </row>
    <row r="24" spans="1:33" ht="13.35" customHeight="1">
      <c r="A24" s="129" t="s">
        <v>104</v>
      </c>
      <c r="B24" s="129"/>
      <c r="C24" s="129"/>
      <c r="D24" s="129"/>
      <c r="E24" s="129"/>
      <c r="F24" s="129"/>
      <c r="G24" s="129"/>
      <c r="H24" s="54" t="s">
        <v>200</v>
      </c>
      <c r="I24" s="129" t="s">
        <v>201</v>
      </c>
      <c r="J24" s="129"/>
      <c r="K24" s="130">
        <v>15468751</v>
      </c>
      <c r="L24" s="130"/>
      <c r="M24" s="55">
        <v>7242430</v>
      </c>
      <c r="N24" s="126">
        <v>8226321</v>
      </c>
      <c r="O24" s="126"/>
      <c r="P24" s="126"/>
      <c r="Q24" s="125">
        <v>156887</v>
      </c>
      <c r="R24" s="125"/>
      <c r="S24" s="125"/>
      <c r="T24" s="126">
        <v>0</v>
      </c>
      <c r="U24" s="126"/>
      <c r="V24" s="126"/>
      <c r="W24" s="125">
        <v>0</v>
      </c>
      <c r="X24" s="125"/>
      <c r="Y24" s="126">
        <v>8069434</v>
      </c>
      <c r="Z24" s="126"/>
      <c r="AA24" s="126"/>
      <c r="AB24" s="125">
        <v>8069434</v>
      </c>
      <c r="AC24" s="125"/>
      <c r="AD24" s="125"/>
      <c r="AE24" s="57" t="s">
        <v>202</v>
      </c>
      <c r="AF24" s="55">
        <v>8069434</v>
      </c>
      <c r="AG24" s="57" t="s">
        <v>202</v>
      </c>
    </row>
    <row r="25" spans="1:33" ht="13.35" customHeight="1">
      <c r="A25" s="129" t="s">
        <v>106</v>
      </c>
      <c r="B25" s="129"/>
      <c r="C25" s="129"/>
      <c r="D25" s="129"/>
      <c r="E25" s="129"/>
      <c r="F25" s="129"/>
      <c r="G25" s="129"/>
      <c r="H25" s="54" t="s">
        <v>203</v>
      </c>
      <c r="I25" s="129" t="s">
        <v>204</v>
      </c>
      <c r="J25" s="129"/>
      <c r="K25" s="130">
        <v>1580048837</v>
      </c>
      <c r="L25" s="130"/>
      <c r="M25" s="55">
        <v>0</v>
      </c>
      <c r="N25" s="126">
        <v>1580048837</v>
      </c>
      <c r="O25" s="126"/>
      <c r="P25" s="126"/>
      <c r="Q25" s="125">
        <v>583339904</v>
      </c>
      <c r="R25" s="125"/>
      <c r="S25" s="125"/>
      <c r="T25" s="126">
        <v>0</v>
      </c>
      <c r="U25" s="126"/>
      <c r="V25" s="126"/>
      <c r="W25" s="125">
        <v>0</v>
      </c>
      <c r="X25" s="125"/>
      <c r="Y25" s="126">
        <v>996708933</v>
      </c>
      <c r="Z25" s="126"/>
      <c r="AA25" s="126"/>
      <c r="AB25" s="125">
        <v>996708933</v>
      </c>
      <c r="AC25" s="125"/>
      <c r="AD25" s="125"/>
      <c r="AE25" s="57" t="s">
        <v>205</v>
      </c>
      <c r="AF25" s="55">
        <v>996708933</v>
      </c>
      <c r="AG25" s="57" t="s">
        <v>205</v>
      </c>
    </row>
    <row r="26" spans="1:33" ht="13.35" customHeight="1">
      <c r="A26" s="129" t="s">
        <v>108</v>
      </c>
      <c r="B26" s="129"/>
      <c r="C26" s="129"/>
      <c r="D26" s="129"/>
      <c r="E26" s="129"/>
      <c r="F26" s="129"/>
      <c r="G26" s="129"/>
      <c r="H26" s="54" t="s">
        <v>206</v>
      </c>
      <c r="I26" s="129" t="s">
        <v>207</v>
      </c>
      <c r="J26" s="129"/>
      <c r="K26" s="130">
        <v>0</v>
      </c>
      <c r="L26" s="130"/>
      <c r="M26" s="55">
        <v>0</v>
      </c>
      <c r="N26" s="126">
        <v>0</v>
      </c>
      <c r="O26" s="126"/>
      <c r="P26" s="126"/>
      <c r="Q26" s="125">
        <v>0</v>
      </c>
      <c r="R26" s="125"/>
      <c r="S26" s="125"/>
      <c r="T26" s="126">
        <v>0</v>
      </c>
      <c r="U26" s="126"/>
      <c r="V26" s="126"/>
      <c r="W26" s="125">
        <v>0</v>
      </c>
      <c r="X26" s="125"/>
      <c r="Y26" s="126">
        <v>0</v>
      </c>
      <c r="Z26" s="126"/>
      <c r="AA26" s="126"/>
      <c r="AB26" s="125">
        <v>0</v>
      </c>
      <c r="AC26" s="125"/>
      <c r="AD26" s="125"/>
      <c r="AE26" s="57"/>
      <c r="AF26" s="55">
        <v>0</v>
      </c>
      <c r="AG26" s="57"/>
    </row>
    <row r="27" spans="1:33" ht="13.35" customHeight="1">
      <c r="A27" s="129" t="s">
        <v>109</v>
      </c>
      <c r="B27" s="129"/>
      <c r="C27" s="129"/>
      <c r="D27" s="129"/>
      <c r="E27" s="129"/>
      <c r="F27" s="129"/>
      <c r="G27" s="129"/>
      <c r="H27" s="54" t="s">
        <v>208</v>
      </c>
      <c r="I27" s="129" t="s">
        <v>209</v>
      </c>
      <c r="J27" s="129"/>
      <c r="K27" s="130">
        <v>464151200</v>
      </c>
      <c r="L27" s="130"/>
      <c r="M27" s="55">
        <v>102051200</v>
      </c>
      <c r="N27" s="126">
        <v>362100000</v>
      </c>
      <c r="O27" s="126"/>
      <c r="P27" s="126"/>
      <c r="Q27" s="125">
        <v>10539612</v>
      </c>
      <c r="R27" s="125"/>
      <c r="S27" s="125"/>
      <c r="T27" s="126">
        <v>96379834</v>
      </c>
      <c r="U27" s="126"/>
      <c r="V27" s="126"/>
      <c r="W27" s="125">
        <v>6269131</v>
      </c>
      <c r="X27" s="125"/>
      <c r="Y27" s="126">
        <v>255180554</v>
      </c>
      <c r="Z27" s="126"/>
      <c r="AA27" s="126"/>
      <c r="AB27" s="125">
        <v>248911423</v>
      </c>
      <c r="AC27" s="125"/>
      <c r="AD27" s="125"/>
      <c r="AE27" s="57" t="s">
        <v>297</v>
      </c>
      <c r="AF27" s="55">
        <v>351560388</v>
      </c>
      <c r="AG27" s="57" t="s">
        <v>298</v>
      </c>
    </row>
    <row r="28" spans="1:33" ht="13.35" customHeight="1">
      <c r="A28" s="129" t="s">
        <v>111</v>
      </c>
      <c r="B28" s="129"/>
      <c r="C28" s="129"/>
      <c r="D28" s="129"/>
      <c r="E28" s="129"/>
      <c r="F28" s="129"/>
      <c r="G28" s="129"/>
      <c r="H28" s="54" t="s">
        <v>212</v>
      </c>
      <c r="I28" s="129" t="s">
        <v>213</v>
      </c>
      <c r="J28" s="129"/>
      <c r="K28" s="130">
        <v>0</v>
      </c>
      <c r="L28" s="130"/>
      <c r="M28" s="55">
        <v>0</v>
      </c>
      <c r="N28" s="126">
        <v>0</v>
      </c>
      <c r="O28" s="126"/>
      <c r="P28" s="126"/>
      <c r="Q28" s="125">
        <v>0</v>
      </c>
      <c r="R28" s="125"/>
      <c r="S28" s="125"/>
      <c r="T28" s="126">
        <v>0</v>
      </c>
      <c r="U28" s="126"/>
      <c r="V28" s="126"/>
      <c r="W28" s="125">
        <v>0</v>
      </c>
      <c r="X28" s="125"/>
      <c r="Y28" s="126">
        <v>0</v>
      </c>
      <c r="Z28" s="126"/>
      <c r="AA28" s="126"/>
      <c r="AB28" s="125">
        <v>0</v>
      </c>
      <c r="AC28" s="125"/>
      <c r="AD28" s="125"/>
      <c r="AE28" s="57"/>
      <c r="AF28" s="55">
        <v>0</v>
      </c>
      <c r="AG28" s="57"/>
    </row>
    <row r="29" spans="1:33" ht="13.35" customHeight="1">
      <c r="A29" s="129" t="s">
        <v>112</v>
      </c>
      <c r="B29" s="129"/>
      <c r="C29" s="129"/>
      <c r="D29" s="129"/>
      <c r="E29" s="129"/>
      <c r="F29" s="129"/>
      <c r="G29" s="129"/>
      <c r="H29" s="54" t="s">
        <v>214</v>
      </c>
      <c r="I29" s="129" t="s">
        <v>215</v>
      </c>
      <c r="J29" s="129"/>
      <c r="K29" s="130">
        <v>57419949</v>
      </c>
      <c r="L29" s="130"/>
      <c r="M29" s="55">
        <v>28581749</v>
      </c>
      <c r="N29" s="126">
        <v>28838200</v>
      </c>
      <c r="O29" s="126"/>
      <c r="P29" s="126"/>
      <c r="Q29" s="125">
        <v>4725700</v>
      </c>
      <c r="R29" s="125"/>
      <c r="S29" s="125"/>
      <c r="T29" s="126">
        <v>0</v>
      </c>
      <c r="U29" s="126"/>
      <c r="V29" s="126"/>
      <c r="W29" s="125">
        <v>0</v>
      </c>
      <c r="X29" s="125"/>
      <c r="Y29" s="126">
        <v>24112500</v>
      </c>
      <c r="Z29" s="126"/>
      <c r="AA29" s="126"/>
      <c r="AB29" s="125">
        <v>24112500</v>
      </c>
      <c r="AC29" s="125"/>
      <c r="AD29" s="125"/>
      <c r="AE29" s="57" t="s">
        <v>299</v>
      </c>
      <c r="AF29" s="55">
        <v>24112500</v>
      </c>
      <c r="AG29" s="57" t="s">
        <v>299</v>
      </c>
    </row>
    <row r="30" spans="1:33" ht="13.35" customHeight="1">
      <c r="A30" s="129" t="s">
        <v>114</v>
      </c>
      <c r="B30" s="129"/>
      <c r="C30" s="129"/>
      <c r="D30" s="129"/>
      <c r="E30" s="129"/>
      <c r="F30" s="129"/>
      <c r="G30" s="129"/>
      <c r="H30" s="54" t="s">
        <v>217</v>
      </c>
      <c r="I30" s="129" t="s">
        <v>218</v>
      </c>
      <c r="J30" s="129"/>
      <c r="K30" s="130">
        <v>48008757</v>
      </c>
      <c r="L30" s="130"/>
      <c r="M30" s="55">
        <v>14784457</v>
      </c>
      <c r="N30" s="126">
        <v>33224300</v>
      </c>
      <c r="O30" s="126"/>
      <c r="P30" s="126"/>
      <c r="Q30" s="125">
        <v>4226400</v>
      </c>
      <c r="R30" s="125"/>
      <c r="S30" s="125"/>
      <c r="T30" s="126">
        <v>0</v>
      </c>
      <c r="U30" s="126"/>
      <c r="V30" s="126"/>
      <c r="W30" s="125">
        <v>0</v>
      </c>
      <c r="X30" s="125"/>
      <c r="Y30" s="126">
        <v>28997900</v>
      </c>
      <c r="Z30" s="126"/>
      <c r="AA30" s="126"/>
      <c r="AB30" s="125">
        <v>28997900</v>
      </c>
      <c r="AC30" s="125"/>
      <c r="AD30" s="125"/>
      <c r="AE30" s="57" t="s">
        <v>300</v>
      </c>
      <c r="AF30" s="55">
        <v>28997900</v>
      </c>
      <c r="AG30" s="57" t="s">
        <v>300</v>
      </c>
    </row>
    <row r="31" spans="1:33" ht="13.35" customHeight="1">
      <c r="A31" s="129" t="s">
        <v>116</v>
      </c>
      <c r="B31" s="129"/>
      <c r="C31" s="129"/>
      <c r="D31" s="129"/>
      <c r="E31" s="129"/>
      <c r="F31" s="129"/>
      <c r="G31" s="129"/>
      <c r="H31" s="54" t="s">
        <v>220</v>
      </c>
      <c r="I31" s="129" t="s">
        <v>221</v>
      </c>
      <c r="J31" s="129"/>
      <c r="K31" s="130">
        <v>13610061</v>
      </c>
      <c r="L31" s="130"/>
      <c r="M31" s="55">
        <v>6108361</v>
      </c>
      <c r="N31" s="126">
        <v>7501700</v>
      </c>
      <c r="O31" s="126"/>
      <c r="P31" s="126"/>
      <c r="Q31" s="125">
        <v>711900</v>
      </c>
      <c r="R31" s="125"/>
      <c r="S31" s="125"/>
      <c r="T31" s="126">
        <v>0</v>
      </c>
      <c r="U31" s="126"/>
      <c r="V31" s="126"/>
      <c r="W31" s="125">
        <v>0</v>
      </c>
      <c r="X31" s="125"/>
      <c r="Y31" s="126">
        <v>6789800</v>
      </c>
      <c r="Z31" s="126"/>
      <c r="AA31" s="126"/>
      <c r="AB31" s="125">
        <v>6789800</v>
      </c>
      <c r="AC31" s="125"/>
      <c r="AD31" s="125"/>
      <c r="AE31" s="57" t="s">
        <v>301</v>
      </c>
      <c r="AF31" s="55">
        <v>6789800</v>
      </c>
      <c r="AG31" s="57" t="s">
        <v>301</v>
      </c>
    </row>
    <row r="32" spans="1:33" ht="13.35" customHeight="1">
      <c r="A32" s="129" t="s">
        <v>118</v>
      </c>
      <c r="B32" s="129"/>
      <c r="C32" s="129"/>
      <c r="D32" s="129"/>
      <c r="E32" s="129"/>
      <c r="F32" s="129"/>
      <c r="G32" s="129"/>
      <c r="H32" s="54" t="s">
        <v>223</v>
      </c>
      <c r="I32" s="129" t="s">
        <v>224</v>
      </c>
      <c r="J32" s="129"/>
      <c r="K32" s="130">
        <v>13738317</v>
      </c>
      <c r="L32" s="130"/>
      <c r="M32" s="55">
        <v>9337517</v>
      </c>
      <c r="N32" s="126">
        <v>4400800</v>
      </c>
      <c r="O32" s="126"/>
      <c r="P32" s="126"/>
      <c r="Q32" s="125">
        <v>0</v>
      </c>
      <c r="R32" s="125"/>
      <c r="S32" s="125"/>
      <c r="T32" s="126">
        <v>0</v>
      </c>
      <c r="U32" s="126"/>
      <c r="V32" s="126"/>
      <c r="W32" s="125">
        <v>0</v>
      </c>
      <c r="X32" s="125"/>
      <c r="Y32" s="126">
        <v>4400800</v>
      </c>
      <c r="Z32" s="126"/>
      <c r="AA32" s="126"/>
      <c r="AB32" s="125">
        <v>4400800</v>
      </c>
      <c r="AC32" s="125"/>
      <c r="AD32" s="125"/>
      <c r="AE32" s="57" t="s">
        <v>302</v>
      </c>
      <c r="AF32" s="55">
        <v>4400800</v>
      </c>
      <c r="AG32" s="57" t="s">
        <v>302</v>
      </c>
    </row>
    <row r="33" spans="1:33" ht="13.35" customHeight="1">
      <c r="A33" s="129" t="s">
        <v>120</v>
      </c>
      <c r="B33" s="129"/>
      <c r="C33" s="129"/>
      <c r="D33" s="129"/>
      <c r="E33" s="129"/>
      <c r="F33" s="129"/>
      <c r="G33" s="129"/>
      <c r="H33" s="54" t="s">
        <v>226</v>
      </c>
      <c r="I33" s="129" t="s">
        <v>227</v>
      </c>
      <c r="J33" s="129"/>
      <c r="K33" s="130">
        <v>43666219</v>
      </c>
      <c r="L33" s="130"/>
      <c r="M33" s="55">
        <v>43666219</v>
      </c>
      <c r="N33" s="126">
        <v>0</v>
      </c>
      <c r="O33" s="126"/>
      <c r="P33" s="126"/>
      <c r="Q33" s="125">
        <v>0</v>
      </c>
      <c r="R33" s="125"/>
      <c r="S33" s="125"/>
      <c r="T33" s="126">
        <v>0</v>
      </c>
      <c r="U33" s="126"/>
      <c r="V33" s="126"/>
      <c r="W33" s="125">
        <v>0</v>
      </c>
      <c r="X33" s="125"/>
      <c r="Y33" s="126">
        <v>0</v>
      </c>
      <c r="Z33" s="126"/>
      <c r="AA33" s="126"/>
      <c r="AB33" s="125">
        <v>0</v>
      </c>
      <c r="AC33" s="125"/>
      <c r="AD33" s="125"/>
      <c r="AE33" s="57" t="s">
        <v>97</v>
      </c>
      <c r="AF33" s="55">
        <v>0</v>
      </c>
      <c r="AG33" s="57" t="s">
        <v>97</v>
      </c>
    </row>
    <row r="34" spans="1:33" ht="13.35" customHeight="1">
      <c r="A34" s="129" t="s">
        <v>121</v>
      </c>
      <c r="B34" s="129"/>
      <c r="C34" s="129"/>
      <c r="D34" s="129"/>
      <c r="E34" s="129"/>
      <c r="F34" s="129"/>
      <c r="G34" s="129"/>
      <c r="H34" s="54" t="s">
        <v>228</v>
      </c>
      <c r="I34" s="129" t="s">
        <v>229</v>
      </c>
      <c r="J34" s="129"/>
      <c r="K34" s="130">
        <v>5239946</v>
      </c>
      <c r="L34" s="130"/>
      <c r="M34" s="55">
        <v>5236567</v>
      </c>
      <c r="N34" s="126">
        <v>3379</v>
      </c>
      <c r="O34" s="126"/>
      <c r="P34" s="126"/>
      <c r="Q34" s="125">
        <v>121</v>
      </c>
      <c r="R34" s="125"/>
      <c r="S34" s="125"/>
      <c r="T34" s="126">
        <v>0</v>
      </c>
      <c r="U34" s="126"/>
      <c r="V34" s="126"/>
      <c r="W34" s="125">
        <v>0</v>
      </c>
      <c r="X34" s="125"/>
      <c r="Y34" s="126">
        <v>3258</v>
      </c>
      <c r="Z34" s="126"/>
      <c r="AA34" s="126"/>
      <c r="AB34" s="125">
        <v>3258</v>
      </c>
      <c r="AC34" s="125"/>
      <c r="AD34" s="125"/>
      <c r="AE34" s="57" t="s">
        <v>230</v>
      </c>
      <c r="AF34" s="55">
        <v>3258</v>
      </c>
      <c r="AG34" s="57" t="s">
        <v>230</v>
      </c>
    </row>
    <row r="35" spans="1:33" ht="13.35" customHeight="1">
      <c r="A35" s="129" t="s">
        <v>122</v>
      </c>
      <c r="B35" s="129"/>
      <c r="C35" s="129"/>
      <c r="D35" s="129"/>
      <c r="E35" s="129"/>
      <c r="F35" s="129"/>
      <c r="G35" s="129"/>
      <c r="H35" s="54" t="s">
        <v>231</v>
      </c>
      <c r="I35" s="129" t="s">
        <v>232</v>
      </c>
      <c r="J35" s="129"/>
      <c r="K35" s="130">
        <v>2838750</v>
      </c>
      <c r="L35" s="130"/>
      <c r="M35" s="55">
        <v>1130050</v>
      </c>
      <c r="N35" s="126">
        <v>1708700</v>
      </c>
      <c r="O35" s="126"/>
      <c r="P35" s="126"/>
      <c r="Q35" s="125">
        <v>0</v>
      </c>
      <c r="R35" s="125"/>
      <c r="S35" s="125"/>
      <c r="T35" s="126">
        <v>0</v>
      </c>
      <c r="U35" s="126"/>
      <c r="V35" s="126"/>
      <c r="W35" s="125">
        <v>0</v>
      </c>
      <c r="X35" s="125"/>
      <c r="Y35" s="126">
        <v>1708700</v>
      </c>
      <c r="Z35" s="126"/>
      <c r="AA35" s="126"/>
      <c r="AB35" s="125">
        <v>1708700</v>
      </c>
      <c r="AC35" s="125"/>
      <c r="AD35" s="125"/>
      <c r="AE35" s="57" t="s">
        <v>303</v>
      </c>
      <c r="AF35" s="55">
        <v>1708700</v>
      </c>
      <c r="AG35" s="57" t="s">
        <v>303</v>
      </c>
    </row>
    <row r="36" spans="1:33" ht="13.35" customHeight="1">
      <c r="A36" s="129" t="s">
        <v>124</v>
      </c>
      <c r="B36" s="129"/>
      <c r="C36" s="129"/>
      <c r="D36" s="129"/>
      <c r="E36" s="129"/>
      <c r="F36" s="129"/>
      <c r="G36" s="129"/>
      <c r="H36" s="54" t="s">
        <v>234</v>
      </c>
      <c r="I36" s="129" t="s">
        <v>235</v>
      </c>
      <c r="J36" s="129"/>
      <c r="K36" s="130">
        <v>17032503</v>
      </c>
      <c r="L36" s="130"/>
      <c r="M36" s="55">
        <v>6807103</v>
      </c>
      <c r="N36" s="126">
        <v>10225400</v>
      </c>
      <c r="O36" s="126"/>
      <c r="P36" s="126"/>
      <c r="Q36" s="125">
        <v>0</v>
      </c>
      <c r="R36" s="125"/>
      <c r="S36" s="125"/>
      <c r="T36" s="126">
        <v>0</v>
      </c>
      <c r="U36" s="126"/>
      <c r="V36" s="126"/>
      <c r="W36" s="125">
        <v>0</v>
      </c>
      <c r="X36" s="125"/>
      <c r="Y36" s="126">
        <v>10225400</v>
      </c>
      <c r="Z36" s="126"/>
      <c r="AA36" s="126"/>
      <c r="AB36" s="125">
        <v>10225400</v>
      </c>
      <c r="AC36" s="125"/>
      <c r="AD36" s="125"/>
      <c r="AE36" s="57" t="s">
        <v>304</v>
      </c>
      <c r="AF36" s="55">
        <v>10225400</v>
      </c>
      <c r="AG36" s="57" t="s">
        <v>304</v>
      </c>
    </row>
    <row r="37" spans="1:33" ht="13.35" customHeight="1">
      <c r="A37" s="129" t="s">
        <v>126</v>
      </c>
      <c r="B37" s="129"/>
      <c r="C37" s="129"/>
      <c r="D37" s="129"/>
      <c r="E37" s="129"/>
      <c r="F37" s="129"/>
      <c r="G37" s="129"/>
      <c r="H37" s="54" t="s">
        <v>237</v>
      </c>
      <c r="I37" s="129" t="s">
        <v>238</v>
      </c>
      <c r="J37" s="129"/>
      <c r="K37" s="130">
        <v>2838750</v>
      </c>
      <c r="L37" s="130"/>
      <c r="M37" s="55">
        <v>1130050</v>
      </c>
      <c r="N37" s="126">
        <v>1708700</v>
      </c>
      <c r="O37" s="126"/>
      <c r="P37" s="126"/>
      <c r="Q37" s="125">
        <v>0</v>
      </c>
      <c r="R37" s="125"/>
      <c r="S37" s="125"/>
      <c r="T37" s="126">
        <v>0</v>
      </c>
      <c r="U37" s="126"/>
      <c r="V37" s="126"/>
      <c r="W37" s="125">
        <v>0</v>
      </c>
      <c r="X37" s="125"/>
      <c r="Y37" s="126">
        <v>1708700</v>
      </c>
      <c r="Z37" s="126"/>
      <c r="AA37" s="126"/>
      <c r="AB37" s="125">
        <v>1708700</v>
      </c>
      <c r="AC37" s="125"/>
      <c r="AD37" s="125"/>
      <c r="AE37" s="57" t="s">
        <v>303</v>
      </c>
      <c r="AF37" s="55">
        <v>1708700</v>
      </c>
      <c r="AG37" s="57" t="s">
        <v>303</v>
      </c>
    </row>
    <row r="38" spans="1:33" ht="13.35" customHeight="1">
      <c r="A38" s="129" t="s">
        <v>127</v>
      </c>
      <c r="B38" s="129"/>
      <c r="C38" s="129"/>
      <c r="D38" s="129"/>
      <c r="E38" s="129"/>
      <c r="F38" s="129"/>
      <c r="G38" s="129"/>
      <c r="H38" s="54" t="s">
        <v>239</v>
      </c>
      <c r="I38" s="129" t="s">
        <v>240</v>
      </c>
      <c r="J38" s="129"/>
      <c r="K38" s="130">
        <v>21510003</v>
      </c>
      <c r="L38" s="130"/>
      <c r="M38" s="55">
        <v>7877603</v>
      </c>
      <c r="N38" s="126">
        <v>13632400</v>
      </c>
      <c r="O38" s="126"/>
      <c r="P38" s="126"/>
      <c r="Q38" s="125">
        <v>0</v>
      </c>
      <c r="R38" s="125"/>
      <c r="S38" s="125"/>
      <c r="T38" s="126">
        <v>0</v>
      </c>
      <c r="U38" s="126"/>
      <c r="V38" s="126"/>
      <c r="W38" s="125">
        <v>0</v>
      </c>
      <c r="X38" s="125"/>
      <c r="Y38" s="126">
        <v>13632400</v>
      </c>
      <c r="Z38" s="126"/>
      <c r="AA38" s="126"/>
      <c r="AB38" s="125">
        <v>13632400</v>
      </c>
      <c r="AC38" s="125"/>
      <c r="AD38" s="125"/>
      <c r="AE38" s="57" t="s">
        <v>305</v>
      </c>
      <c r="AF38" s="55">
        <v>13632400</v>
      </c>
      <c r="AG38" s="57" t="s">
        <v>305</v>
      </c>
    </row>
    <row r="39" spans="1:33" ht="13.35" customHeight="1">
      <c r="A39" s="129" t="s">
        <v>129</v>
      </c>
      <c r="B39" s="129"/>
      <c r="C39" s="129"/>
      <c r="D39" s="129"/>
      <c r="E39" s="129"/>
      <c r="F39" s="129"/>
      <c r="G39" s="129"/>
      <c r="H39" s="54" t="s">
        <v>242</v>
      </c>
      <c r="I39" s="129" t="s">
        <v>243</v>
      </c>
      <c r="J39" s="129"/>
      <c r="K39" s="130">
        <v>5677501</v>
      </c>
      <c r="L39" s="130"/>
      <c r="M39" s="55">
        <v>2265601</v>
      </c>
      <c r="N39" s="126">
        <v>3411900</v>
      </c>
      <c r="O39" s="126"/>
      <c r="P39" s="126"/>
      <c r="Q39" s="125">
        <v>0</v>
      </c>
      <c r="R39" s="125"/>
      <c r="S39" s="125"/>
      <c r="T39" s="126">
        <v>0</v>
      </c>
      <c r="U39" s="126"/>
      <c r="V39" s="126"/>
      <c r="W39" s="125">
        <v>0</v>
      </c>
      <c r="X39" s="125"/>
      <c r="Y39" s="126">
        <v>3411900</v>
      </c>
      <c r="Z39" s="126"/>
      <c r="AA39" s="126"/>
      <c r="AB39" s="125">
        <v>3411900</v>
      </c>
      <c r="AC39" s="125"/>
      <c r="AD39" s="125"/>
      <c r="AE39" s="57" t="s">
        <v>306</v>
      </c>
      <c r="AF39" s="55">
        <v>3411900</v>
      </c>
      <c r="AG39" s="57" t="s">
        <v>306</v>
      </c>
    </row>
    <row r="40" spans="1:33" ht="13.35" customHeight="1">
      <c r="A40" s="129" t="s">
        <v>133</v>
      </c>
      <c r="B40" s="129"/>
      <c r="C40" s="129"/>
      <c r="D40" s="129"/>
      <c r="E40" s="129"/>
      <c r="F40" s="129"/>
      <c r="G40" s="129"/>
      <c r="H40" s="54" t="s">
        <v>245</v>
      </c>
      <c r="I40" s="129" t="s">
        <v>246</v>
      </c>
      <c r="J40" s="129"/>
      <c r="K40" s="130">
        <v>30000000</v>
      </c>
      <c r="L40" s="130"/>
      <c r="M40" s="55">
        <v>0</v>
      </c>
      <c r="N40" s="126">
        <v>30000000</v>
      </c>
      <c r="O40" s="126"/>
      <c r="P40" s="126"/>
      <c r="Q40" s="125">
        <v>5645459</v>
      </c>
      <c r="R40" s="125"/>
      <c r="S40" s="125"/>
      <c r="T40" s="126">
        <v>24354541</v>
      </c>
      <c r="U40" s="126"/>
      <c r="V40" s="126"/>
      <c r="W40" s="125">
        <v>0</v>
      </c>
      <c r="X40" s="125"/>
      <c r="Y40" s="126">
        <v>0</v>
      </c>
      <c r="Z40" s="126"/>
      <c r="AA40" s="126"/>
      <c r="AB40" s="125">
        <v>0</v>
      </c>
      <c r="AC40" s="125"/>
      <c r="AD40" s="125"/>
      <c r="AE40" s="57" t="s">
        <v>97</v>
      </c>
      <c r="AF40" s="55">
        <v>24354541</v>
      </c>
      <c r="AG40" s="57" t="s">
        <v>307</v>
      </c>
    </row>
    <row r="41" spans="1:33" ht="13.35" customHeight="1">
      <c r="A41" s="129" t="s">
        <v>134</v>
      </c>
      <c r="B41" s="129"/>
      <c r="C41" s="129"/>
      <c r="D41" s="129"/>
      <c r="E41" s="129"/>
      <c r="F41" s="129"/>
      <c r="G41" s="129"/>
      <c r="H41" s="54" t="s">
        <v>247</v>
      </c>
      <c r="I41" s="129" t="s">
        <v>248</v>
      </c>
      <c r="J41" s="129"/>
      <c r="K41" s="130">
        <v>10000000</v>
      </c>
      <c r="L41" s="130"/>
      <c r="M41" s="55">
        <v>0</v>
      </c>
      <c r="N41" s="126">
        <v>10000000</v>
      </c>
      <c r="O41" s="126"/>
      <c r="P41" s="126"/>
      <c r="Q41" s="125">
        <v>10000000</v>
      </c>
      <c r="R41" s="125"/>
      <c r="S41" s="125"/>
      <c r="T41" s="126">
        <v>0</v>
      </c>
      <c r="U41" s="126"/>
      <c r="V41" s="126"/>
      <c r="W41" s="125">
        <v>0</v>
      </c>
      <c r="X41" s="125"/>
      <c r="Y41" s="126">
        <v>0</v>
      </c>
      <c r="Z41" s="126"/>
      <c r="AA41" s="126"/>
      <c r="AB41" s="125">
        <v>0</v>
      </c>
      <c r="AC41" s="125"/>
      <c r="AD41" s="125"/>
      <c r="AE41" s="57" t="s">
        <v>97</v>
      </c>
      <c r="AF41" s="55">
        <v>0</v>
      </c>
      <c r="AG41" s="57" t="s">
        <v>97</v>
      </c>
    </row>
    <row r="42" spans="1:33" ht="13.35" customHeight="1">
      <c r="A42" s="129" t="s">
        <v>135</v>
      </c>
      <c r="B42" s="129"/>
      <c r="C42" s="129"/>
      <c r="D42" s="129"/>
      <c r="E42" s="129"/>
      <c r="F42" s="129"/>
      <c r="G42" s="129"/>
      <c r="H42" s="54" t="s">
        <v>249</v>
      </c>
      <c r="I42" s="129" t="s">
        <v>250</v>
      </c>
      <c r="J42" s="129"/>
      <c r="K42" s="130">
        <v>15000000</v>
      </c>
      <c r="L42" s="130"/>
      <c r="M42" s="55">
        <v>5001210</v>
      </c>
      <c r="N42" s="126">
        <v>9998790</v>
      </c>
      <c r="O42" s="126"/>
      <c r="P42" s="126"/>
      <c r="Q42" s="125">
        <v>2000000</v>
      </c>
      <c r="R42" s="125"/>
      <c r="S42" s="125"/>
      <c r="T42" s="126">
        <v>6000000</v>
      </c>
      <c r="U42" s="126"/>
      <c r="V42" s="126"/>
      <c r="W42" s="125">
        <v>0</v>
      </c>
      <c r="X42" s="125"/>
      <c r="Y42" s="126">
        <v>1998790</v>
      </c>
      <c r="Z42" s="126"/>
      <c r="AA42" s="126"/>
      <c r="AB42" s="125">
        <v>1998790</v>
      </c>
      <c r="AC42" s="125"/>
      <c r="AD42" s="125"/>
      <c r="AE42" s="57" t="s">
        <v>308</v>
      </c>
      <c r="AF42" s="55">
        <v>7998790</v>
      </c>
      <c r="AG42" s="57" t="s">
        <v>309</v>
      </c>
    </row>
    <row r="43" spans="1:33" ht="13.35" customHeight="1">
      <c r="A43" s="129" t="s">
        <v>136</v>
      </c>
      <c r="B43" s="129"/>
      <c r="C43" s="129"/>
      <c r="D43" s="129"/>
      <c r="E43" s="129"/>
      <c r="F43" s="129"/>
      <c r="G43" s="129"/>
      <c r="H43" s="54" t="s">
        <v>253</v>
      </c>
      <c r="I43" s="129" t="s">
        <v>254</v>
      </c>
      <c r="J43" s="129"/>
      <c r="K43" s="130">
        <v>0</v>
      </c>
      <c r="L43" s="130"/>
      <c r="M43" s="55">
        <v>0</v>
      </c>
      <c r="N43" s="126">
        <v>0</v>
      </c>
      <c r="O43" s="126"/>
      <c r="P43" s="126"/>
      <c r="Q43" s="125">
        <v>0</v>
      </c>
      <c r="R43" s="125"/>
      <c r="S43" s="125"/>
      <c r="T43" s="126">
        <v>0</v>
      </c>
      <c r="U43" s="126"/>
      <c r="V43" s="126"/>
      <c r="W43" s="125">
        <v>0</v>
      </c>
      <c r="X43" s="125"/>
      <c r="Y43" s="126">
        <v>0</v>
      </c>
      <c r="Z43" s="126"/>
      <c r="AA43" s="126"/>
      <c r="AB43" s="125">
        <v>0</v>
      </c>
      <c r="AC43" s="125"/>
      <c r="AD43" s="125"/>
      <c r="AE43" s="57"/>
      <c r="AF43" s="55">
        <v>0</v>
      </c>
      <c r="AG43" s="57"/>
    </row>
    <row r="44" spans="1:33" ht="13.35" customHeight="1">
      <c r="A44" s="129" t="s">
        <v>137</v>
      </c>
      <c r="B44" s="129"/>
      <c r="C44" s="129"/>
      <c r="D44" s="129"/>
      <c r="E44" s="129"/>
      <c r="F44" s="129"/>
      <c r="G44" s="129"/>
      <c r="H44" s="54" t="s">
        <v>255</v>
      </c>
      <c r="I44" s="129" t="s">
        <v>256</v>
      </c>
      <c r="J44" s="129"/>
      <c r="K44" s="130">
        <v>38725000</v>
      </c>
      <c r="L44" s="130"/>
      <c r="M44" s="55">
        <v>0</v>
      </c>
      <c r="N44" s="126">
        <v>38725000</v>
      </c>
      <c r="O44" s="126"/>
      <c r="P44" s="126"/>
      <c r="Q44" s="125">
        <v>23500000</v>
      </c>
      <c r="R44" s="125"/>
      <c r="S44" s="125"/>
      <c r="T44" s="126">
        <v>0</v>
      </c>
      <c r="U44" s="126"/>
      <c r="V44" s="126"/>
      <c r="W44" s="125">
        <v>0</v>
      </c>
      <c r="X44" s="125"/>
      <c r="Y44" s="126">
        <v>15225000</v>
      </c>
      <c r="Z44" s="126"/>
      <c r="AA44" s="126"/>
      <c r="AB44" s="125">
        <v>15225000</v>
      </c>
      <c r="AC44" s="125"/>
      <c r="AD44" s="125"/>
      <c r="AE44" s="57" t="s">
        <v>310</v>
      </c>
      <c r="AF44" s="55">
        <v>15225000</v>
      </c>
      <c r="AG44" s="57" t="s">
        <v>310</v>
      </c>
    </row>
    <row r="45" spans="1:33" ht="13.35" customHeight="1">
      <c r="A45" s="129" t="s">
        <v>138</v>
      </c>
      <c r="B45" s="129"/>
      <c r="C45" s="129"/>
      <c r="D45" s="129"/>
      <c r="E45" s="129"/>
      <c r="F45" s="129"/>
      <c r="G45" s="129"/>
      <c r="H45" s="54" t="s">
        <v>258</v>
      </c>
      <c r="I45" s="129" t="s">
        <v>259</v>
      </c>
      <c r="J45" s="129"/>
      <c r="K45" s="130">
        <v>18118800</v>
      </c>
      <c r="L45" s="130"/>
      <c r="M45" s="55">
        <v>0</v>
      </c>
      <c r="N45" s="126">
        <v>18118800</v>
      </c>
      <c r="O45" s="126"/>
      <c r="P45" s="126"/>
      <c r="Q45" s="125">
        <v>10000000</v>
      </c>
      <c r="R45" s="125"/>
      <c r="S45" s="125"/>
      <c r="T45" s="126">
        <v>3000000</v>
      </c>
      <c r="U45" s="126"/>
      <c r="V45" s="126"/>
      <c r="W45" s="125">
        <v>0</v>
      </c>
      <c r="X45" s="125"/>
      <c r="Y45" s="126">
        <v>5118800</v>
      </c>
      <c r="Z45" s="126"/>
      <c r="AA45" s="126"/>
      <c r="AB45" s="125">
        <v>5118800</v>
      </c>
      <c r="AC45" s="125"/>
      <c r="AD45" s="125"/>
      <c r="AE45" s="57" t="s">
        <v>311</v>
      </c>
      <c r="AF45" s="55">
        <v>8118800</v>
      </c>
      <c r="AG45" s="57" t="s">
        <v>312</v>
      </c>
    </row>
    <row r="46" spans="1:33" ht="13.35" customHeight="1">
      <c r="A46" s="129" t="s">
        <v>139</v>
      </c>
      <c r="B46" s="129"/>
      <c r="C46" s="129"/>
      <c r="D46" s="129"/>
      <c r="E46" s="129"/>
      <c r="F46" s="129"/>
      <c r="G46" s="129"/>
      <c r="H46" s="54" t="s">
        <v>262</v>
      </c>
      <c r="I46" s="129" t="s">
        <v>263</v>
      </c>
      <c r="J46" s="129"/>
      <c r="K46" s="130">
        <v>18270000</v>
      </c>
      <c r="L46" s="130"/>
      <c r="M46" s="55">
        <v>18270000</v>
      </c>
      <c r="N46" s="126">
        <v>0</v>
      </c>
      <c r="O46" s="126"/>
      <c r="P46" s="126"/>
      <c r="Q46" s="125">
        <v>0</v>
      </c>
      <c r="R46" s="125"/>
      <c r="S46" s="125"/>
      <c r="T46" s="126">
        <v>0</v>
      </c>
      <c r="U46" s="126"/>
      <c r="V46" s="126"/>
      <c r="W46" s="125">
        <v>0</v>
      </c>
      <c r="X46" s="125"/>
      <c r="Y46" s="126">
        <v>0</v>
      </c>
      <c r="Z46" s="126"/>
      <c r="AA46" s="126"/>
      <c r="AB46" s="125">
        <v>0</v>
      </c>
      <c r="AC46" s="125"/>
      <c r="AD46" s="125"/>
      <c r="AE46" s="57" t="s">
        <v>97</v>
      </c>
      <c r="AF46" s="55">
        <v>0</v>
      </c>
      <c r="AG46" s="57" t="s">
        <v>97</v>
      </c>
    </row>
    <row r="47" spans="1:33" ht="13.35" customHeight="1">
      <c r="A47" s="129" t="s">
        <v>140</v>
      </c>
      <c r="B47" s="129"/>
      <c r="C47" s="129"/>
      <c r="D47" s="129"/>
      <c r="E47" s="129"/>
      <c r="F47" s="129"/>
      <c r="G47" s="129"/>
      <c r="H47" s="54" t="s">
        <v>264</v>
      </c>
      <c r="I47" s="129" t="s">
        <v>265</v>
      </c>
      <c r="J47" s="129"/>
      <c r="K47" s="130">
        <v>40600000</v>
      </c>
      <c r="L47" s="130"/>
      <c r="M47" s="55">
        <v>0</v>
      </c>
      <c r="N47" s="126">
        <v>40600000</v>
      </c>
      <c r="O47" s="126"/>
      <c r="P47" s="126"/>
      <c r="Q47" s="125">
        <v>0</v>
      </c>
      <c r="R47" s="125"/>
      <c r="S47" s="125"/>
      <c r="T47" s="126">
        <v>1824415</v>
      </c>
      <c r="U47" s="126"/>
      <c r="V47" s="126"/>
      <c r="W47" s="125">
        <v>0</v>
      </c>
      <c r="X47" s="125"/>
      <c r="Y47" s="126">
        <v>38775585</v>
      </c>
      <c r="Z47" s="126"/>
      <c r="AA47" s="126"/>
      <c r="AB47" s="125">
        <v>38775585</v>
      </c>
      <c r="AC47" s="125"/>
      <c r="AD47" s="125"/>
      <c r="AE47" s="57" t="s">
        <v>266</v>
      </c>
      <c r="AF47" s="55">
        <v>40600000</v>
      </c>
      <c r="AG47" s="57" t="s">
        <v>257</v>
      </c>
    </row>
    <row r="48" spans="1:33" ht="13.35" customHeight="1">
      <c r="A48" s="129" t="s">
        <v>141</v>
      </c>
      <c r="B48" s="129"/>
      <c r="C48" s="129"/>
      <c r="D48" s="129"/>
      <c r="E48" s="129"/>
      <c r="F48" s="129"/>
      <c r="G48" s="129"/>
      <c r="H48" s="54" t="s">
        <v>267</v>
      </c>
      <c r="I48" s="129" t="s">
        <v>268</v>
      </c>
      <c r="J48" s="129"/>
      <c r="K48" s="130">
        <v>11225000</v>
      </c>
      <c r="L48" s="130"/>
      <c r="M48" s="55">
        <v>5225000</v>
      </c>
      <c r="N48" s="126">
        <v>6000000</v>
      </c>
      <c r="O48" s="126"/>
      <c r="P48" s="126"/>
      <c r="Q48" s="125">
        <v>0</v>
      </c>
      <c r="R48" s="125"/>
      <c r="S48" s="125"/>
      <c r="T48" s="126">
        <v>4500000</v>
      </c>
      <c r="U48" s="126"/>
      <c r="V48" s="126"/>
      <c r="W48" s="125">
        <v>0</v>
      </c>
      <c r="X48" s="125"/>
      <c r="Y48" s="126">
        <v>1500000</v>
      </c>
      <c r="Z48" s="126"/>
      <c r="AA48" s="126"/>
      <c r="AB48" s="125">
        <v>1500000</v>
      </c>
      <c r="AC48" s="125"/>
      <c r="AD48" s="125"/>
      <c r="AE48" s="57" t="s">
        <v>313</v>
      </c>
      <c r="AF48" s="55">
        <v>6000000</v>
      </c>
      <c r="AG48" s="57" t="s">
        <v>314</v>
      </c>
    </row>
    <row r="49" spans="1:33" ht="13.35" customHeight="1">
      <c r="A49" s="129" t="s">
        <v>142</v>
      </c>
      <c r="B49" s="129"/>
      <c r="C49" s="129"/>
      <c r="D49" s="129"/>
      <c r="E49" s="129"/>
      <c r="F49" s="129"/>
      <c r="G49" s="129"/>
      <c r="H49" s="54" t="s">
        <v>271</v>
      </c>
      <c r="I49" s="129" t="s">
        <v>272</v>
      </c>
      <c r="J49" s="129"/>
      <c r="K49" s="130">
        <v>68775585</v>
      </c>
      <c r="L49" s="130"/>
      <c r="M49" s="55">
        <v>0</v>
      </c>
      <c r="N49" s="126">
        <v>68775585</v>
      </c>
      <c r="O49" s="126"/>
      <c r="P49" s="126"/>
      <c r="Q49" s="125">
        <v>0</v>
      </c>
      <c r="R49" s="125"/>
      <c r="S49" s="125"/>
      <c r="T49" s="126">
        <v>48175585</v>
      </c>
      <c r="U49" s="126"/>
      <c r="V49" s="126"/>
      <c r="W49" s="125">
        <v>0</v>
      </c>
      <c r="X49" s="125"/>
      <c r="Y49" s="126">
        <v>20600000</v>
      </c>
      <c r="Z49" s="126"/>
      <c r="AA49" s="126"/>
      <c r="AB49" s="125">
        <v>20600000</v>
      </c>
      <c r="AC49" s="125"/>
      <c r="AD49" s="125"/>
      <c r="AE49" s="57" t="s">
        <v>273</v>
      </c>
      <c r="AF49" s="55">
        <v>68775585</v>
      </c>
      <c r="AG49" s="57" t="s">
        <v>257</v>
      </c>
    </row>
    <row r="50" spans="1:33" ht="13.35" customHeight="1">
      <c r="A50" s="129" t="s">
        <v>143</v>
      </c>
      <c r="B50" s="129"/>
      <c r="C50" s="129"/>
      <c r="D50" s="129"/>
      <c r="E50" s="129"/>
      <c r="F50" s="129"/>
      <c r="G50" s="129"/>
      <c r="H50" s="54" t="s">
        <v>274</v>
      </c>
      <c r="I50" s="129" t="s">
        <v>275</v>
      </c>
      <c r="J50" s="129"/>
      <c r="K50" s="130">
        <v>8000000</v>
      </c>
      <c r="L50" s="130"/>
      <c r="M50" s="55">
        <v>0</v>
      </c>
      <c r="N50" s="126">
        <v>8000000</v>
      </c>
      <c r="O50" s="126"/>
      <c r="P50" s="126"/>
      <c r="Q50" s="125">
        <v>0</v>
      </c>
      <c r="R50" s="125"/>
      <c r="S50" s="125"/>
      <c r="T50" s="126">
        <v>6000000</v>
      </c>
      <c r="U50" s="126"/>
      <c r="V50" s="126"/>
      <c r="W50" s="125">
        <v>0</v>
      </c>
      <c r="X50" s="125"/>
      <c r="Y50" s="126">
        <v>2000000</v>
      </c>
      <c r="Z50" s="126"/>
      <c r="AA50" s="126"/>
      <c r="AB50" s="125">
        <v>2000000</v>
      </c>
      <c r="AC50" s="125"/>
      <c r="AD50" s="125"/>
      <c r="AE50" s="57" t="s">
        <v>315</v>
      </c>
      <c r="AF50" s="55">
        <v>8000000</v>
      </c>
      <c r="AG50" s="57" t="s">
        <v>257</v>
      </c>
    </row>
    <row r="51" spans="1:33" ht="13.35" customHeight="1">
      <c r="A51" s="129" t="s">
        <v>144</v>
      </c>
      <c r="B51" s="129"/>
      <c r="C51" s="129"/>
      <c r="D51" s="129"/>
      <c r="E51" s="129"/>
      <c r="F51" s="129"/>
      <c r="G51" s="129"/>
      <c r="H51" s="54" t="s">
        <v>278</v>
      </c>
      <c r="I51" s="129" t="s">
        <v>279</v>
      </c>
      <c r="J51" s="129"/>
      <c r="K51" s="130">
        <v>50150000</v>
      </c>
      <c r="L51" s="130"/>
      <c r="M51" s="55">
        <v>0</v>
      </c>
      <c r="N51" s="126">
        <v>50150000</v>
      </c>
      <c r="O51" s="126"/>
      <c r="P51" s="126"/>
      <c r="Q51" s="125">
        <v>40000000</v>
      </c>
      <c r="R51" s="125"/>
      <c r="S51" s="125"/>
      <c r="T51" s="126">
        <v>0</v>
      </c>
      <c r="U51" s="126"/>
      <c r="V51" s="126"/>
      <c r="W51" s="125">
        <v>0</v>
      </c>
      <c r="X51" s="125"/>
      <c r="Y51" s="126">
        <v>10150000</v>
      </c>
      <c r="Z51" s="126"/>
      <c r="AA51" s="126"/>
      <c r="AB51" s="125">
        <v>10150000</v>
      </c>
      <c r="AC51" s="125"/>
      <c r="AD51" s="125"/>
      <c r="AE51" s="57" t="s">
        <v>316</v>
      </c>
      <c r="AF51" s="55">
        <v>10150000</v>
      </c>
      <c r="AG51" s="57" t="s">
        <v>316</v>
      </c>
    </row>
    <row r="52" spans="1:33" ht="13.35" customHeight="1">
      <c r="A52" s="129" t="s">
        <v>145</v>
      </c>
      <c r="B52" s="129"/>
      <c r="C52" s="129"/>
      <c r="D52" s="129"/>
      <c r="E52" s="129"/>
      <c r="F52" s="129"/>
      <c r="G52" s="129"/>
      <c r="H52" s="54" t="s">
        <v>280</v>
      </c>
      <c r="I52" s="129" t="s">
        <v>281</v>
      </c>
      <c r="J52" s="129"/>
      <c r="K52" s="130">
        <v>442782975</v>
      </c>
      <c r="L52" s="130"/>
      <c r="M52" s="55">
        <v>6000000</v>
      </c>
      <c r="N52" s="126">
        <v>436782975</v>
      </c>
      <c r="O52" s="126"/>
      <c r="P52" s="126"/>
      <c r="Q52" s="125">
        <v>73000000</v>
      </c>
      <c r="R52" s="125"/>
      <c r="S52" s="125"/>
      <c r="T52" s="126">
        <v>59952136</v>
      </c>
      <c r="U52" s="126"/>
      <c r="V52" s="126"/>
      <c r="W52" s="125">
        <v>0</v>
      </c>
      <c r="X52" s="125"/>
      <c r="Y52" s="126">
        <v>303830839</v>
      </c>
      <c r="Z52" s="126"/>
      <c r="AA52" s="126"/>
      <c r="AB52" s="125">
        <v>303830839</v>
      </c>
      <c r="AC52" s="125"/>
      <c r="AD52" s="125"/>
      <c r="AE52" s="57" t="s">
        <v>317</v>
      </c>
      <c r="AF52" s="55">
        <v>363782975</v>
      </c>
      <c r="AG52" s="57" t="s">
        <v>318</v>
      </c>
    </row>
    <row r="53" spans="1:33" ht="13.35" customHeight="1">
      <c r="A53" s="129" t="s">
        <v>146</v>
      </c>
      <c r="B53" s="129"/>
      <c r="C53" s="129"/>
      <c r="D53" s="129"/>
      <c r="E53" s="129"/>
      <c r="F53" s="129"/>
      <c r="G53" s="129"/>
      <c r="H53" s="54" t="s">
        <v>283</v>
      </c>
      <c r="I53" s="129" t="s">
        <v>284</v>
      </c>
      <c r="J53" s="129"/>
      <c r="K53" s="130">
        <v>50600000</v>
      </c>
      <c r="L53" s="130"/>
      <c r="M53" s="55">
        <v>0</v>
      </c>
      <c r="N53" s="126">
        <v>50600000</v>
      </c>
      <c r="O53" s="126"/>
      <c r="P53" s="126"/>
      <c r="Q53" s="125">
        <v>30000000</v>
      </c>
      <c r="R53" s="125"/>
      <c r="S53" s="125"/>
      <c r="T53" s="126">
        <v>10000000</v>
      </c>
      <c r="U53" s="126"/>
      <c r="V53" s="126"/>
      <c r="W53" s="125">
        <v>0</v>
      </c>
      <c r="X53" s="125"/>
      <c r="Y53" s="126">
        <v>10600000</v>
      </c>
      <c r="Z53" s="126"/>
      <c r="AA53" s="126"/>
      <c r="AB53" s="125">
        <v>10600000</v>
      </c>
      <c r="AC53" s="125"/>
      <c r="AD53" s="125"/>
      <c r="AE53" s="57" t="s">
        <v>319</v>
      </c>
      <c r="AF53" s="55">
        <v>20600000</v>
      </c>
      <c r="AG53" s="57" t="s">
        <v>320</v>
      </c>
    </row>
    <row r="54" spans="1:33" ht="13.35" customHeight="1">
      <c r="A54" s="129" t="s">
        <v>147</v>
      </c>
      <c r="B54" s="129"/>
      <c r="C54" s="129"/>
      <c r="D54" s="129"/>
      <c r="E54" s="129"/>
      <c r="F54" s="129"/>
      <c r="G54" s="129"/>
      <c r="H54" s="54" t="s">
        <v>286</v>
      </c>
      <c r="I54" s="129" t="s">
        <v>287</v>
      </c>
      <c r="J54" s="129"/>
      <c r="K54" s="130">
        <v>0</v>
      </c>
      <c r="L54" s="130"/>
      <c r="M54" s="55">
        <v>0</v>
      </c>
      <c r="N54" s="126">
        <v>0</v>
      </c>
      <c r="O54" s="126"/>
      <c r="P54" s="126"/>
      <c r="Q54" s="125">
        <v>0</v>
      </c>
      <c r="R54" s="125"/>
      <c r="S54" s="125"/>
      <c r="T54" s="126">
        <v>0</v>
      </c>
      <c r="U54" s="126"/>
      <c r="V54" s="126"/>
      <c r="W54" s="125">
        <v>0</v>
      </c>
      <c r="X54" s="125"/>
      <c r="Y54" s="126">
        <v>0</v>
      </c>
      <c r="Z54" s="126"/>
      <c r="AA54" s="126"/>
      <c r="AB54" s="125">
        <v>0</v>
      </c>
      <c r="AC54" s="125"/>
      <c r="AD54" s="125"/>
      <c r="AE54" s="57"/>
      <c r="AF54" s="55">
        <v>0</v>
      </c>
      <c r="AG54" s="57"/>
    </row>
    <row r="55" spans="1:33" ht="13.35" customHeight="1">
      <c r="A55" s="129" t="s">
        <v>143</v>
      </c>
      <c r="B55" s="129"/>
      <c r="C55" s="129"/>
      <c r="D55" s="129"/>
      <c r="E55" s="129"/>
      <c r="F55" s="129"/>
      <c r="G55" s="129"/>
      <c r="H55" s="54" t="s">
        <v>288</v>
      </c>
      <c r="I55" s="129" t="s">
        <v>289</v>
      </c>
      <c r="J55" s="129"/>
      <c r="K55" s="130">
        <v>0</v>
      </c>
      <c r="L55" s="130"/>
      <c r="M55" s="55">
        <v>0</v>
      </c>
      <c r="N55" s="126">
        <v>0</v>
      </c>
      <c r="O55" s="126"/>
      <c r="P55" s="126"/>
      <c r="Q55" s="125">
        <v>0</v>
      </c>
      <c r="R55" s="125"/>
      <c r="S55" s="125"/>
      <c r="T55" s="126">
        <v>0</v>
      </c>
      <c r="U55" s="126"/>
      <c r="V55" s="126"/>
      <c r="W55" s="125">
        <v>0</v>
      </c>
      <c r="X55" s="125"/>
      <c r="Y55" s="126">
        <v>0</v>
      </c>
      <c r="Z55" s="126"/>
      <c r="AA55" s="126"/>
      <c r="AB55" s="125">
        <v>0</v>
      </c>
      <c r="AC55" s="125"/>
      <c r="AD55" s="125"/>
      <c r="AE55" s="57"/>
      <c r="AF55" s="55">
        <v>0</v>
      </c>
      <c r="AG55" s="57"/>
    </row>
    <row r="56" spans="1:33" ht="15" customHeight="1">
      <c r="A56" s="128" t="s">
        <v>153</v>
      </c>
      <c r="B56" s="128"/>
      <c r="C56" s="128"/>
      <c r="D56" s="128"/>
      <c r="E56" s="128"/>
      <c r="F56" s="128"/>
      <c r="G56" s="128"/>
      <c r="H56" s="128"/>
      <c r="I56" s="128"/>
      <c r="J56" s="128"/>
      <c r="K56" s="122">
        <v>3841892848</v>
      </c>
      <c r="L56" s="122"/>
      <c r="M56" s="52">
        <v>573835731</v>
      </c>
      <c r="N56" s="122">
        <v>3268057117</v>
      </c>
      <c r="O56" s="122"/>
      <c r="P56" s="122"/>
      <c r="Q56" s="122">
        <v>798930524</v>
      </c>
      <c r="R56" s="122"/>
      <c r="S56" s="122"/>
      <c r="T56" s="122">
        <v>260186511</v>
      </c>
      <c r="U56" s="122"/>
      <c r="V56" s="122"/>
      <c r="W56" s="123">
        <v>6269131</v>
      </c>
      <c r="X56" s="123"/>
      <c r="Y56" s="122">
        <v>2208940082</v>
      </c>
      <c r="Z56" s="122"/>
      <c r="AA56" s="122"/>
      <c r="AB56" s="123">
        <v>2202670951</v>
      </c>
      <c r="AC56" s="123"/>
      <c r="AD56" s="123"/>
      <c r="AE56" s="53" t="s">
        <v>292</v>
      </c>
      <c r="AF56" s="52">
        <v>2469126593</v>
      </c>
      <c r="AG56" s="53" t="s">
        <v>293</v>
      </c>
    </row>
    <row r="57" spans="1:33" ht="11.85" customHeight="1"/>
    <row r="58" spans="1:33" ht="16.5" customHeight="1">
      <c r="A58" s="124" t="s">
        <v>321</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row>
    <row r="59" spans="1:33" ht="20.25" customHeight="1"/>
    <row r="60" spans="1:33" ht="13.35" customHeight="1" thickBot="1">
      <c r="C60" s="147"/>
      <c r="D60" s="147"/>
      <c r="E60" s="147"/>
      <c r="F60" s="147"/>
      <c r="G60" s="147"/>
      <c r="H60" s="147"/>
      <c r="I60" s="147"/>
      <c r="J60" s="147"/>
      <c r="K60" s="147"/>
      <c r="P60" s="147"/>
      <c r="Q60" s="147"/>
      <c r="R60" s="147"/>
      <c r="S60" s="147"/>
      <c r="T60" s="147"/>
      <c r="U60" s="147"/>
      <c r="V60" s="147"/>
      <c r="W60" s="147"/>
      <c r="X60" s="147"/>
      <c r="Y60" s="147"/>
      <c r="AA60" s="69"/>
      <c r="AB60" s="115"/>
      <c r="AC60" s="115"/>
      <c r="AD60" s="115"/>
      <c r="AE60" s="115"/>
      <c r="AF60" s="115"/>
      <c r="AG60" s="115"/>
    </row>
    <row r="61" spans="1:33" ht="15" customHeight="1" thickTop="1">
      <c r="C61" s="148" t="s">
        <v>66</v>
      </c>
      <c r="D61" s="148"/>
      <c r="E61" s="148"/>
      <c r="F61" s="148"/>
      <c r="G61" s="148"/>
      <c r="H61" s="148"/>
      <c r="I61" s="148"/>
      <c r="J61" s="148"/>
      <c r="K61" s="148"/>
      <c r="L61" s="70"/>
      <c r="M61" s="70"/>
      <c r="N61" s="70"/>
      <c r="O61" s="70"/>
      <c r="P61" s="148" t="s">
        <v>67</v>
      </c>
      <c r="Q61" s="148"/>
      <c r="R61" s="148"/>
      <c r="S61" s="148"/>
      <c r="T61" s="148"/>
      <c r="U61" s="148"/>
      <c r="V61" s="148"/>
      <c r="W61" s="148"/>
      <c r="X61" s="148"/>
      <c r="Y61" s="148"/>
      <c r="AB61" s="146" t="s">
        <v>345</v>
      </c>
      <c r="AC61" s="146"/>
      <c r="AD61" s="146"/>
      <c r="AE61" s="146"/>
      <c r="AF61" s="146"/>
      <c r="AG61" s="146"/>
    </row>
    <row r="62" spans="1:33">
      <c r="C62" s="144" t="s">
        <v>343</v>
      </c>
      <c r="D62" s="144"/>
      <c r="E62" s="144"/>
      <c r="F62" s="144"/>
      <c r="G62" s="144"/>
      <c r="H62" s="144"/>
      <c r="I62" s="144"/>
      <c r="J62" s="144"/>
      <c r="K62" s="144"/>
      <c r="L62" s="70"/>
      <c r="M62" s="71"/>
      <c r="N62" s="71"/>
      <c r="O62" s="71"/>
      <c r="P62" s="145" t="s">
        <v>64</v>
      </c>
      <c r="Q62" s="145"/>
      <c r="R62" s="145"/>
      <c r="S62" s="145"/>
      <c r="T62" s="145"/>
      <c r="U62" s="145"/>
      <c r="V62" s="145"/>
      <c r="W62" s="145"/>
      <c r="X62" s="145"/>
      <c r="Y62" s="145"/>
      <c r="AB62" s="120" t="s">
        <v>65</v>
      </c>
      <c r="AC62" s="77"/>
      <c r="AD62" s="77"/>
      <c r="AE62" s="77"/>
      <c r="AF62" s="77"/>
      <c r="AG62" s="77"/>
    </row>
  </sheetData>
  <mergeCells count="422">
    <mergeCell ref="A1:E1"/>
    <mergeCell ref="J1:AB2"/>
    <mergeCell ref="AD1:AG1"/>
    <mergeCell ref="A2:F3"/>
    <mergeCell ref="J3:AB4"/>
    <mergeCell ref="A4:D5"/>
    <mergeCell ref="J5:AB6"/>
    <mergeCell ref="A6:F7"/>
    <mergeCell ref="J7:AB8"/>
    <mergeCell ref="AE12:AE13"/>
    <mergeCell ref="AF12:AF13"/>
    <mergeCell ref="AG12:AG13"/>
    <mergeCell ref="J9:AB9"/>
    <mergeCell ref="U10:W10"/>
    <mergeCell ref="S11:T11"/>
    <mergeCell ref="V11:W11"/>
    <mergeCell ref="A12:J12"/>
    <mergeCell ref="K12:L13"/>
    <mergeCell ref="M12:M13"/>
    <mergeCell ref="N12:P13"/>
    <mergeCell ref="Q12:S13"/>
    <mergeCell ref="T12:V13"/>
    <mergeCell ref="A13:G13"/>
    <mergeCell ref="I13:J13"/>
    <mergeCell ref="B14:G14"/>
    <mergeCell ref="K14:L14"/>
    <mergeCell ref="N14:P14"/>
    <mergeCell ref="Q14:S14"/>
    <mergeCell ref="W12:X13"/>
    <mergeCell ref="Y12:AA13"/>
    <mergeCell ref="AB12:AD13"/>
    <mergeCell ref="T14:V14"/>
    <mergeCell ref="W14:X14"/>
    <mergeCell ref="Y14:AA14"/>
    <mergeCell ref="AB14:AD14"/>
    <mergeCell ref="A15:G15"/>
    <mergeCell ref="I15:J15"/>
    <mergeCell ref="K15:L15"/>
    <mergeCell ref="N15:P15"/>
    <mergeCell ref="Q15:S15"/>
    <mergeCell ref="T15:V15"/>
    <mergeCell ref="W15:X15"/>
    <mergeCell ref="Y15:AA15"/>
    <mergeCell ref="AB15:AD15"/>
    <mergeCell ref="A16:G16"/>
    <mergeCell ref="I16:J16"/>
    <mergeCell ref="K16:L16"/>
    <mergeCell ref="N16:P16"/>
    <mergeCell ref="Q16:S16"/>
    <mergeCell ref="T16:V16"/>
    <mergeCell ref="W16:X16"/>
    <mergeCell ref="Y16:AA16"/>
    <mergeCell ref="AB16:AD16"/>
    <mergeCell ref="A17:G17"/>
    <mergeCell ref="I17:J17"/>
    <mergeCell ref="K17:L17"/>
    <mergeCell ref="N17:P17"/>
    <mergeCell ref="Q17:S17"/>
    <mergeCell ref="T17:V17"/>
    <mergeCell ref="W17:X17"/>
    <mergeCell ref="Y17:AA17"/>
    <mergeCell ref="AB17:AD17"/>
    <mergeCell ref="A18:G18"/>
    <mergeCell ref="I18:J18"/>
    <mergeCell ref="K18:L18"/>
    <mergeCell ref="N18:P18"/>
    <mergeCell ref="Q18:S18"/>
    <mergeCell ref="T18:V18"/>
    <mergeCell ref="W18:X18"/>
    <mergeCell ref="Y18:AA18"/>
    <mergeCell ref="AB18:AD18"/>
    <mergeCell ref="W19:X19"/>
    <mergeCell ref="Y19:AA19"/>
    <mergeCell ref="AB19:AD19"/>
    <mergeCell ref="A20:G20"/>
    <mergeCell ref="I20:J20"/>
    <mergeCell ref="K20:L20"/>
    <mergeCell ref="N20:P20"/>
    <mergeCell ref="Q20:S20"/>
    <mergeCell ref="T20:V20"/>
    <mergeCell ref="W20:X20"/>
    <mergeCell ref="A19:G19"/>
    <mergeCell ref="I19:J19"/>
    <mergeCell ref="K19:L19"/>
    <mergeCell ref="N19:P19"/>
    <mergeCell ref="Q19:S19"/>
    <mergeCell ref="T19:V19"/>
    <mergeCell ref="Y20:AA20"/>
    <mergeCell ref="AB20:AD20"/>
    <mergeCell ref="A21:G21"/>
    <mergeCell ref="I21:J21"/>
    <mergeCell ref="K21:L21"/>
    <mergeCell ref="N21:P21"/>
    <mergeCell ref="Q21:S21"/>
    <mergeCell ref="T21:V21"/>
    <mergeCell ref="W21:X21"/>
    <mergeCell ref="Y21:AA21"/>
    <mergeCell ref="AB21:AD21"/>
    <mergeCell ref="A22:G22"/>
    <mergeCell ref="I22:J22"/>
    <mergeCell ref="K22:L22"/>
    <mergeCell ref="N22:P22"/>
    <mergeCell ref="Q22:S22"/>
    <mergeCell ref="T22:V22"/>
    <mergeCell ref="W22:X22"/>
    <mergeCell ref="Y22:AA22"/>
    <mergeCell ref="AB22:AD22"/>
    <mergeCell ref="W23:X23"/>
    <mergeCell ref="Y23:AA23"/>
    <mergeCell ref="AB23:AD23"/>
    <mergeCell ref="A24:G24"/>
    <mergeCell ref="I24:J24"/>
    <mergeCell ref="K24:L24"/>
    <mergeCell ref="N24:P24"/>
    <mergeCell ref="Q24:S24"/>
    <mergeCell ref="T24:V24"/>
    <mergeCell ref="W24:X24"/>
    <mergeCell ref="A23:G23"/>
    <mergeCell ref="I23:J23"/>
    <mergeCell ref="K23:L23"/>
    <mergeCell ref="N23:P23"/>
    <mergeCell ref="Q23:S23"/>
    <mergeCell ref="T23:V23"/>
    <mergeCell ref="Y24:AA24"/>
    <mergeCell ref="AB24:AD24"/>
    <mergeCell ref="A25:G25"/>
    <mergeCell ref="I25:J25"/>
    <mergeCell ref="K25:L25"/>
    <mergeCell ref="N25:P25"/>
    <mergeCell ref="Q25:S25"/>
    <mergeCell ref="T25:V25"/>
    <mergeCell ref="W25:X25"/>
    <mergeCell ref="Y25:AA25"/>
    <mergeCell ref="AB25:AD25"/>
    <mergeCell ref="A26:G26"/>
    <mergeCell ref="I26:J26"/>
    <mergeCell ref="K26:L26"/>
    <mergeCell ref="N26:P26"/>
    <mergeCell ref="Q26:S26"/>
    <mergeCell ref="T26:V26"/>
    <mergeCell ref="W26:X26"/>
    <mergeCell ref="Y26:AA26"/>
    <mergeCell ref="AB26:AD26"/>
    <mergeCell ref="W27:X27"/>
    <mergeCell ref="Y27:AA27"/>
    <mergeCell ref="AB27:AD27"/>
    <mergeCell ref="A28:G28"/>
    <mergeCell ref="I28:J28"/>
    <mergeCell ref="K28:L28"/>
    <mergeCell ref="N28:P28"/>
    <mergeCell ref="Q28:S28"/>
    <mergeCell ref="T28:V28"/>
    <mergeCell ref="W28:X28"/>
    <mergeCell ref="A27:G27"/>
    <mergeCell ref="I27:J27"/>
    <mergeCell ref="K27:L27"/>
    <mergeCell ref="N27:P27"/>
    <mergeCell ref="Q27:S27"/>
    <mergeCell ref="T27:V27"/>
    <mergeCell ref="Y28:AA28"/>
    <mergeCell ref="AB28:AD28"/>
    <mergeCell ref="A29:G29"/>
    <mergeCell ref="I29:J29"/>
    <mergeCell ref="K29:L29"/>
    <mergeCell ref="N29:P29"/>
    <mergeCell ref="Q29:S29"/>
    <mergeCell ref="T29:V29"/>
    <mergeCell ref="W29:X29"/>
    <mergeCell ref="Y29:AA29"/>
    <mergeCell ref="AB29:AD29"/>
    <mergeCell ref="A30:G30"/>
    <mergeCell ref="I30:J30"/>
    <mergeCell ref="K30:L30"/>
    <mergeCell ref="N30:P30"/>
    <mergeCell ref="Q30:S30"/>
    <mergeCell ref="T30:V30"/>
    <mergeCell ref="W30:X30"/>
    <mergeCell ref="Y30:AA30"/>
    <mergeCell ref="AB30:AD30"/>
    <mergeCell ref="W31:X31"/>
    <mergeCell ref="Y31:AA31"/>
    <mergeCell ref="AB31:AD31"/>
    <mergeCell ref="A32:G32"/>
    <mergeCell ref="I32:J32"/>
    <mergeCell ref="K32:L32"/>
    <mergeCell ref="N32:P32"/>
    <mergeCell ref="Q32:S32"/>
    <mergeCell ref="T32:V32"/>
    <mergeCell ref="W32:X32"/>
    <mergeCell ref="A31:G31"/>
    <mergeCell ref="I31:J31"/>
    <mergeCell ref="K31:L31"/>
    <mergeCell ref="N31:P31"/>
    <mergeCell ref="Q31:S31"/>
    <mergeCell ref="T31:V31"/>
    <mergeCell ref="Y32:AA32"/>
    <mergeCell ref="AB32:AD32"/>
    <mergeCell ref="A33:G33"/>
    <mergeCell ref="I33:J33"/>
    <mergeCell ref="K33:L33"/>
    <mergeCell ref="N33:P33"/>
    <mergeCell ref="Q33:S33"/>
    <mergeCell ref="T33:V33"/>
    <mergeCell ref="W33:X33"/>
    <mergeCell ref="Y33:AA33"/>
    <mergeCell ref="AB33:AD33"/>
    <mergeCell ref="A34:G34"/>
    <mergeCell ref="I34:J34"/>
    <mergeCell ref="K34:L34"/>
    <mergeCell ref="N34:P34"/>
    <mergeCell ref="Q34:S34"/>
    <mergeCell ref="T34:V34"/>
    <mergeCell ref="W34:X34"/>
    <mergeCell ref="Y34:AA34"/>
    <mergeCell ref="AB34:AD34"/>
    <mergeCell ref="W35:X35"/>
    <mergeCell ref="Y35:AA35"/>
    <mergeCell ref="AB35:AD35"/>
    <mergeCell ref="A36:G36"/>
    <mergeCell ref="I36:J36"/>
    <mergeCell ref="K36:L36"/>
    <mergeCell ref="N36:P36"/>
    <mergeCell ref="Q36:S36"/>
    <mergeCell ref="T36:V36"/>
    <mergeCell ref="W36:X36"/>
    <mergeCell ref="A35:G35"/>
    <mergeCell ref="I35:J35"/>
    <mergeCell ref="K35:L35"/>
    <mergeCell ref="N35:P35"/>
    <mergeCell ref="Q35:S35"/>
    <mergeCell ref="T35:V35"/>
    <mergeCell ref="Y36:AA36"/>
    <mergeCell ref="AB36:AD36"/>
    <mergeCell ref="A37:G37"/>
    <mergeCell ref="I37:J37"/>
    <mergeCell ref="K37:L37"/>
    <mergeCell ref="N37:P37"/>
    <mergeCell ref="Q37:S37"/>
    <mergeCell ref="T37:V37"/>
    <mergeCell ref="W37:X37"/>
    <mergeCell ref="Y37:AA37"/>
    <mergeCell ref="AB37:AD37"/>
    <mergeCell ref="A38:G38"/>
    <mergeCell ref="I38:J38"/>
    <mergeCell ref="K38:L38"/>
    <mergeCell ref="N38:P38"/>
    <mergeCell ref="Q38:S38"/>
    <mergeCell ref="T38:V38"/>
    <mergeCell ref="W38:X38"/>
    <mergeCell ref="Y38:AA38"/>
    <mergeCell ref="AB38:AD38"/>
    <mergeCell ref="W39:X39"/>
    <mergeCell ref="Y39:AA39"/>
    <mergeCell ref="AB39:AD39"/>
    <mergeCell ref="A40:G40"/>
    <mergeCell ref="I40:J40"/>
    <mergeCell ref="K40:L40"/>
    <mergeCell ref="N40:P40"/>
    <mergeCell ref="Q40:S40"/>
    <mergeCell ref="T40:V40"/>
    <mergeCell ref="W40:X40"/>
    <mergeCell ref="A39:G39"/>
    <mergeCell ref="I39:J39"/>
    <mergeCell ref="K39:L39"/>
    <mergeCell ref="N39:P39"/>
    <mergeCell ref="Q39:S39"/>
    <mergeCell ref="T39:V39"/>
    <mergeCell ref="Y40:AA40"/>
    <mergeCell ref="AB40:AD40"/>
    <mergeCell ref="A41:G41"/>
    <mergeCell ref="I41:J41"/>
    <mergeCell ref="K41:L41"/>
    <mergeCell ref="N41:P41"/>
    <mergeCell ref="Q41:S41"/>
    <mergeCell ref="T41:V41"/>
    <mergeCell ref="W41:X41"/>
    <mergeCell ref="Y41:AA41"/>
    <mergeCell ref="AB41:AD41"/>
    <mergeCell ref="A42:G42"/>
    <mergeCell ref="I42:J42"/>
    <mergeCell ref="K42:L42"/>
    <mergeCell ref="N42:P42"/>
    <mergeCell ref="Q42:S42"/>
    <mergeCell ref="T42:V42"/>
    <mergeCell ref="W42:X42"/>
    <mergeCell ref="Y42:AA42"/>
    <mergeCell ref="AB42:AD42"/>
    <mergeCell ref="W43:X43"/>
    <mergeCell ref="Y43:AA43"/>
    <mergeCell ref="AB43:AD43"/>
    <mergeCell ref="A44:G44"/>
    <mergeCell ref="I44:J44"/>
    <mergeCell ref="K44:L44"/>
    <mergeCell ref="N44:P44"/>
    <mergeCell ref="Q44:S44"/>
    <mergeCell ref="T44:V44"/>
    <mergeCell ref="W44:X44"/>
    <mergeCell ref="A43:G43"/>
    <mergeCell ref="I43:J43"/>
    <mergeCell ref="K43:L43"/>
    <mergeCell ref="N43:P43"/>
    <mergeCell ref="Q43:S43"/>
    <mergeCell ref="T43:V43"/>
    <mergeCell ref="Y44:AA44"/>
    <mergeCell ref="AB44:AD44"/>
    <mergeCell ref="A45:G45"/>
    <mergeCell ref="I45:J45"/>
    <mergeCell ref="K45:L45"/>
    <mergeCell ref="N45:P45"/>
    <mergeCell ref="Q45:S45"/>
    <mergeCell ref="T45:V45"/>
    <mergeCell ref="W45:X45"/>
    <mergeCell ref="Y45:AA45"/>
    <mergeCell ref="AB45:AD45"/>
    <mergeCell ref="A46:G46"/>
    <mergeCell ref="I46:J46"/>
    <mergeCell ref="K46:L46"/>
    <mergeCell ref="N46:P46"/>
    <mergeCell ref="Q46:S46"/>
    <mergeCell ref="T46:V46"/>
    <mergeCell ref="W46:X46"/>
    <mergeCell ref="Y46:AA46"/>
    <mergeCell ref="AB46:AD46"/>
    <mergeCell ref="W47:X47"/>
    <mergeCell ref="Y47:AA47"/>
    <mergeCell ref="AB47:AD47"/>
    <mergeCell ref="A48:G48"/>
    <mergeCell ref="I48:J48"/>
    <mergeCell ref="K48:L48"/>
    <mergeCell ref="N48:P48"/>
    <mergeCell ref="Q48:S48"/>
    <mergeCell ref="T48:V48"/>
    <mergeCell ref="W48:X48"/>
    <mergeCell ref="A47:G47"/>
    <mergeCell ref="I47:J47"/>
    <mergeCell ref="K47:L47"/>
    <mergeCell ref="N47:P47"/>
    <mergeCell ref="Q47:S47"/>
    <mergeCell ref="T47:V47"/>
    <mergeCell ref="Y48:AA48"/>
    <mergeCell ref="AB48:AD48"/>
    <mergeCell ref="A49:G49"/>
    <mergeCell ref="I49:J49"/>
    <mergeCell ref="K49:L49"/>
    <mergeCell ref="N49:P49"/>
    <mergeCell ref="Q49:S49"/>
    <mergeCell ref="T49:V49"/>
    <mergeCell ref="W49:X49"/>
    <mergeCell ref="Y49:AA49"/>
    <mergeCell ref="AB49:AD49"/>
    <mergeCell ref="A50:G50"/>
    <mergeCell ref="I50:J50"/>
    <mergeCell ref="K50:L50"/>
    <mergeCell ref="N50:P50"/>
    <mergeCell ref="Q50:S50"/>
    <mergeCell ref="T50:V50"/>
    <mergeCell ref="W50:X50"/>
    <mergeCell ref="Y50:AA50"/>
    <mergeCell ref="AB50:AD50"/>
    <mergeCell ref="W51:X51"/>
    <mergeCell ref="Y51:AA51"/>
    <mergeCell ref="AB51:AD51"/>
    <mergeCell ref="A52:G52"/>
    <mergeCell ref="I52:J52"/>
    <mergeCell ref="K52:L52"/>
    <mergeCell ref="N52:P52"/>
    <mergeCell ref="Q52:S52"/>
    <mergeCell ref="T52:V52"/>
    <mergeCell ref="W52:X52"/>
    <mergeCell ref="A51:G51"/>
    <mergeCell ref="I51:J51"/>
    <mergeCell ref="K51:L51"/>
    <mergeCell ref="N51:P51"/>
    <mergeCell ref="Q51:S51"/>
    <mergeCell ref="T51:V51"/>
    <mergeCell ref="Y52:AA52"/>
    <mergeCell ref="AB52:AD52"/>
    <mergeCell ref="A53:G53"/>
    <mergeCell ref="I53:J53"/>
    <mergeCell ref="K53:L53"/>
    <mergeCell ref="N53:P53"/>
    <mergeCell ref="Q53:S53"/>
    <mergeCell ref="T53:V53"/>
    <mergeCell ref="W53:X53"/>
    <mergeCell ref="Y53:AA53"/>
    <mergeCell ref="AB53:AD53"/>
    <mergeCell ref="A54:G54"/>
    <mergeCell ref="I54:J54"/>
    <mergeCell ref="K54:L54"/>
    <mergeCell ref="N54:P54"/>
    <mergeCell ref="Q54:S54"/>
    <mergeCell ref="T54:V54"/>
    <mergeCell ref="W54:X54"/>
    <mergeCell ref="Y54:AA54"/>
    <mergeCell ref="AB54:AD54"/>
    <mergeCell ref="W55:X55"/>
    <mergeCell ref="Y55:AA55"/>
    <mergeCell ref="AB55:AD55"/>
    <mergeCell ref="A56:J56"/>
    <mergeCell ref="K56:L56"/>
    <mergeCell ref="N56:P56"/>
    <mergeCell ref="Q56:S56"/>
    <mergeCell ref="T56:V56"/>
    <mergeCell ref="W56:X56"/>
    <mergeCell ref="A55:G55"/>
    <mergeCell ref="I55:J55"/>
    <mergeCell ref="K55:L55"/>
    <mergeCell ref="N55:P55"/>
    <mergeCell ref="Q55:S55"/>
    <mergeCell ref="T55:V55"/>
    <mergeCell ref="C62:K62"/>
    <mergeCell ref="P62:Y62"/>
    <mergeCell ref="AB60:AG60"/>
    <mergeCell ref="AB61:AG61"/>
    <mergeCell ref="AB62:AG62"/>
    <mergeCell ref="Y56:AA56"/>
    <mergeCell ref="AB56:AD56"/>
    <mergeCell ref="A58:Z58"/>
    <mergeCell ref="C60:K60"/>
    <mergeCell ref="P60:Y60"/>
    <mergeCell ref="C61:K61"/>
    <mergeCell ref="P61:Y61"/>
  </mergeCells>
  <printOptions horizontalCentered="1"/>
  <pageMargins left="0.19685039370078741" right="0.11811023622047245" top="0.15748031496062992" bottom="0.15748031496062992" header="0.31496062992125984" footer="0.31496062992125984"/>
  <pageSetup paperSize="5" scale="75" orientation="landscape" horizontalDpi="4294967292" verticalDpi="0" r:id="rId1"/>
</worksheet>
</file>

<file path=xl/worksheets/sheet9.xml><?xml version="1.0" encoding="utf-8"?>
<worksheet xmlns="http://schemas.openxmlformats.org/spreadsheetml/2006/main" xmlns:r="http://schemas.openxmlformats.org/officeDocument/2006/relationships">
  <dimension ref="A1:AH58"/>
  <sheetViews>
    <sheetView tabSelected="1" workbookViewId="0">
      <selection sqref="A1:XFD1048576"/>
    </sheetView>
  </sheetViews>
  <sheetFormatPr baseColWidth="10" defaultColWidth="9.140625" defaultRowHeight="15"/>
  <cols>
    <col min="1" max="1" width="1.7109375" customWidth="1"/>
    <col min="2" max="2" width="3.5703125" customWidth="1"/>
    <col min="4" max="4" width="5.140625" customWidth="1"/>
    <col min="5" max="5" width="1.85546875" customWidth="1"/>
    <col min="6" max="6" width="2.42578125" customWidth="1"/>
    <col min="7" max="7" width="7.85546875" customWidth="1"/>
    <col min="8" max="8" width="5.42578125" customWidth="1"/>
    <col min="9" max="9" width="5.140625" customWidth="1"/>
    <col min="10" max="10" width="6.42578125" customWidth="1"/>
    <col min="11" max="11" width="1" customWidth="1"/>
    <col min="12" max="12" width="11.28515625" customWidth="1"/>
    <col min="13" max="13" width="1.140625" customWidth="1"/>
    <col min="14" max="14" width="12.5703125" customWidth="1"/>
    <col min="15" max="15" width="1.42578125" customWidth="1"/>
    <col min="16" max="16" width="1.28515625" hidden="1" customWidth="1"/>
    <col min="17" max="17" width="13.7109375" customWidth="1"/>
    <col min="18" max="18" width="5.42578125" customWidth="1"/>
    <col min="19" max="19" width="11" customWidth="1"/>
    <col min="20" max="20" width="3.42578125" customWidth="1"/>
    <col min="21" max="21" width="4.7109375" customWidth="1"/>
    <col min="22" max="22" width="5.28515625" customWidth="1"/>
    <col min="23" max="23" width="1.85546875" customWidth="1"/>
    <col min="24" max="24" width="12" customWidth="1"/>
    <col min="25" max="25" width="1.28515625" hidden="1" customWidth="1"/>
    <col min="26" max="26" width="11.85546875" customWidth="1"/>
    <col min="27" max="27" width="3.42578125" customWidth="1"/>
    <col min="28" max="28" width="9.42578125" customWidth="1"/>
    <col min="29" max="29" width="4.5703125" customWidth="1"/>
    <col min="30" max="30" width="3.28515625" hidden="1" customWidth="1"/>
    <col min="31" max="31" width="12.7109375" customWidth="1"/>
    <col min="32" max="32" width="13.42578125" customWidth="1"/>
    <col min="33" max="33" width="7.5703125" customWidth="1"/>
    <col min="34" max="34" width="2" customWidth="1"/>
    <col min="257" max="257" width="1.7109375" customWidth="1"/>
    <col min="258" max="258" width="3.5703125" customWidth="1"/>
    <col min="260" max="260" width="5.140625" customWidth="1"/>
    <col min="261" max="261" width="1.85546875" customWidth="1"/>
    <col min="262" max="262" width="2.42578125" customWidth="1"/>
    <col min="263" max="263" width="7.85546875" customWidth="1"/>
    <col min="264" max="264" width="5.42578125" customWidth="1"/>
    <col min="265" max="265" width="5.140625" customWidth="1"/>
    <col min="266" max="266" width="10.140625" customWidth="1"/>
    <col min="267" max="267" width="3.140625" customWidth="1"/>
    <col min="268" max="268" width="11.28515625" customWidth="1"/>
    <col min="269" max="269" width="3.140625" customWidth="1"/>
    <col min="270" max="270" width="12.5703125" customWidth="1"/>
    <col min="271" max="271" width="2.7109375" customWidth="1"/>
    <col min="272" max="272" width="1.28515625" customWidth="1"/>
    <col min="273" max="273" width="13.7109375" customWidth="1"/>
    <col min="274" max="274" width="5.42578125" customWidth="1"/>
    <col min="275" max="275" width="9.85546875" customWidth="1"/>
    <col min="276" max="276" width="3.42578125" customWidth="1"/>
    <col min="277" max="277" width="4.7109375" customWidth="1"/>
    <col min="278" max="278" width="6.7109375" customWidth="1"/>
    <col min="279" max="279" width="1.85546875" customWidth="1"/>
    <col min="280" max="280" width="13.7109375" customWidth="1"/>
    <col min="281" max="281" width="1.28515625" customWidth="1"/>
    <col min="282" max="282" width="11.85546875" customWidth="1"/>
    <col min="283" max="283" width="3.42578125" customWidth="1"/>
    <col min="284" max="284" width="9.42578125" customWidth="1"/>
    <col min="285" max="286" width="3.28515625" customWidth="1"/>
    <col min="287" max="287" width="9.85546875" customWidth="1"/>
    <col min="288" max="288" width="14" customWidth="1"/>
    <col min="289" max="289" width="7.5703125" customWidth="1"/>
    <col min="290" max="290" width="2" customWidth="1"/>
    <col min="513" max="513" width="1.7109375" customWidth="1"/>
    <col min="514" max="514" width="3.5703125" customWidth="1"/>
    <col min="516" max="516" width="5.140625" customWidth="1"/>
    <col min="517" max="517" width="1.85546875" customWidth="1"/>
    <col min="518" max="518" width="2.42578125" customWidth="1"/>
    <col min="519" max="519" width="7.85546875" customWidth="1"/>
    <col min="520" max="520" width="5.42578125" customWidth="1"/>
    <col min="521" max="521" width="5.140625" customWidth="1"/>
    <col min="522" max="522" width="10.140625" customWidth="1"/>
    <col min="523" max="523" width="3.140625" customWidth="1"/>
    <col min="524" max="524" width="11.28515625" customWidth="1"/>
    <col min="525" max="525" width="3.140625" customWidth="1"/>
    <col min="526" max="526" width="12.5703125" customWidth="1"/>
    <col min="527" max="527" width="2.7109375" customWidth="1"/>
    <col min="528" max="528" width="1.28515625" customWidth="1"/>
    <col min="529" max="529" width="13.7109375" customWidth="1"/>
    <col min="530" max="530" width="5.42578125" customWidth="1"/>
    <col min="531" max="531" width="9.85546875" customWidth="1"/>
    <col min="532" max="532" width="3.42578125" customWidth="1"/>
    <col min="533" max="533" width="4.7109375" customWidth="1"/>
    <col min="534" max="534" width="6.7109375" customWidth="1"/>
    <col min="535" max="535" width="1.85546875" customWidth="1"/>
    <col min="536" max="536" width="13.7109375" customWidth="1"/>
    <col min="537" max="537" width="1.28515625" customWidth="1"/>
    <col min="538" max="538" width="11.85546875" customWidth="1"/>
    <col min="539" max="539" width="3.42578125" customWidth="1"/>
    <col min="540" max="540" width="9.42578125" customWidth="1"/>
    <col min="541" max="542" width="3.28515625" customWidth="1"/>
    <col min="543" max="543" width="9.85546875" customWidth="1"/>
    <col min="544" max="544" width="14" customWidth="1"/>
    <col min="545" max="545" width="7.5703125" customWidth="1"/>
    <col min="546" max="546" width="2" customWidth="1"/>
    <col min="769" max="769" width="1.7109375" customWidth="1"/>
    <col min="770" max="770" width="3.5703125" customWidth="1"/>
    <col min="772" max="772" width="5.140625" customWidth="1"/>
    <col min="773" max="773" width="1.85546875" customWidth="1"/>
    <col min="774" max="774" width="2.42578125" customWidth="1"/>
    <col min="775" max="775" width="7.85546875" customWidth="1"/>
    <col min="776" max="776" width="5.42578125" customWidth="1"/>
    <col min="777" max="777" width="5.140625" customWidth="1"/>
    <col min="778" max="778" width="10.140625" customWidth="1"/>
    <col min="779" max="779" width="3.140625" customWidth="1"/>
    <col min="780" max="780" width="11.28515625" customWidth="1"/>
    <col min="781" max="781" width="3.140625" customWidth="1"/>
    <col min="782" max="782" width="12.5703125" customWidth="1"/>
    <col min="783" max="783" width="2.7109375" customWidth="1"/>
    <col min="784" max="784" width="1.28515625" customWidth="1"/>
    <col min="785" max="785" width="13.7109375" customWidth="1"/>
    <col min="786" max="786" width="5.42578125" customWidth="1"/>
    <col min="787" max="787" width="9.85546875" customWidth="1"/>
    <col min="788" max="788" width="3.42578125" customWidth="1"/>
    <col min="789" max="789" width="4.7109375" customWidth="1"/>
    <col min="790" max="790" width="6.7109375" customWidth="1"/>
    <col min="791" max="791" width="1.85546875" customWidth="1"/>
    <col min="792" max="792" width="13.7109375" customWidth="1"/>
    <col min="793" max="793" width="1.28515625" customWidth="1"/>
    <col min="794" max="794" width="11.85546875" customWidth="1"/>
    <col min="795" max="795" width="3.42578125" customWidth="1"/>
    <col min="796" max="796" width="9.42578125" customWidth="1"/>
    <col min="797" max="798" width="3.28515625" customWidth="1"/>
    <col min="799" max="799" width="9.85546875" customWidth="1"/>
    <col min="800" max="800" width="14" customWidth="1"/>
    <col min="801" max="801" width="7.5703125" customWidth="1"/>
    <col min="802" max="802" width="2" customWidth="1"/>
    <col min="1025" max="1025" width="1.7109375" customWidth="1"/>
    <col min="1026" max="1026" width="3.5703125" customWidth="1"/>
    <col min="1028" max="1028" width="5.140625" customWidth="1"/>
    <col min="1029" max="1029" width="1.85546875" customWidth="1"/>
    <col min="1030" max="1030" width="2.42578125" customWidth="1"/>
    <col min="1031" max="1031" width="7.85546875" customWidth="1"/>
    <col min="1032" max="1032" width="5.42578125" customWidth="1"/>
    <col min="1033" max="1033" width="5.140625" customWidth="1"/>
    <col min="1034" max="1034" width="10.140625" customWidth="1"/>
    <col min="1035" max="1035" width="3.140625" customWidth="1"/>
    <col min="1036" max="1036" width="11.28515625" customWidth="1"/>
    <col min="1037" max="1037" width="3.140625" customWidth="1"/>
    <col min="1038" max="1038" width="12.5703125" customWidth="1"/>
    <col min="1039" max="1039" width="2.7109375" customWidth="1"/>
    <col min="1040" max="1040" width="1.28515625" customWidth="1"/>
    <col min="1041" max="1041" width="13.7109375" customWidth="1"/>
    <col min="1042" max="1042" width="5.42578125" customWidth="1"/>
    <col min="1043" max="1043" width="9.85546875" customWidth="1"/>
    <col min="1044" max="1044" width="3.42578125" customWidth="1"/>
    <col min="1045" max="1045" width="4.7109375" customWidth="1"/>
    <col min="1046" max="1046" width="6.7109375" customWidth="1"/>
    <col min="1047" max="1047" width="1.85546875" customWidth="1"/>
    <col min="1048" max="1048" width="13.7109375" customWidth="1"/>
    <col min="1049" max="1049" width="1.28515625" customWidth="1"/>
    <col min="1050" max="1050" width="11.85546875" customWidth="1"/>
    <col min="1051" max="1051" width="3.42578125" customWidth="1"/>
    <col min="1052" max="1052" width="9.42578125" customWidth="1"/>
    <col min="1053" max="1054" width="3.28515625" customWidth="1"/>
    <col min="1055" max="1055" width="9.85546875" customWidth="1"/>
    <col min="1056" max="1056" width="14" customWidth="1"/>
    <col min="1057" max="1057" width="7.5703125" customWidth="1"/>
    <col min="1058" max="1058" width="2" customWidth="1"/>
    <col min="1281" max="1281" width="1.7109375" customWidth="1"/>
    <col min="1282" max="1282" width="3.5703125" customWidth="1"/>
    <col min="1284" max="1284" width="5.140625" customWidth="1"/>
    <col min="1285" max="1285" width="1.85546875" customWidth="1"/>
    <col min="1286" max="1286" width="2.42578125" customWidth="1"/>
    <col min="1287" max="1287" width="7.85546875" customWidth="1"/>
    <col min="1288" max="1288" width="5.42578125" customWidth="1"/>
    <col min="1289" max="1289" width="5.140625" customWidth="1"/>
    <col min="1290" max="1290" width="10.140625" customWidth="1"/>
    <col min="1291" max="1291" width="3.140625" customWidth="1"/>
    <col min="1292" max="1292" width="11.28515625" customWidth="1"/>
    <col min="1293" max="1293" width="3.140625" customWidth="1"/>
    <col min="1294" max="1294" width="12.5703125" customWidth="1"/>
    <col min="1295" max="1295" width="2.7109375" customWidth="1"/>
    <col min="1296" max="1296" width="1.28515625" customWidth="1"/>
    <col min="1297" max="1297" width="13.7109375" customWidth="1"/>
    <col min="1298" max="1298" width="5.42578125" customWidth="1"/>
    <col min="1299" max="1299" width="9.85546875" customWidth="1"/>
    <col min="1300" max="1300" width="3.42578125" customWidth="1"/>
    <col min="1301" max="1301" width="4.7109375" customWidth="1"/>
    <col min="1302" max="1302" width="6.7109375" customWidth="1"/>
    <col min="1303" max="1303" width="1.85546875" customWidth="1"/>
    <col min="1304" max="1304" width="13.7109375" customWidth="1"/>
    <col min="1305" max="1305" width="1.28515625" customWidth="1"/>
    <col min="1306" max="1306" width="11.85546875" customWidth="1"/>
    <col min="1307" max="1307" width="3.42578125" customWidth="1"/>
    <col min="1308" max="1308" width="9.42578125" customWidth="1"/>
    <col min="1309" max="1310" width="3.28515625" customWidth="1"/>
    <col min="1311" max="1311" width="9.85546875" customWidth="1"/>
    <col min="1312" max="1312" width="14" customWidth="1"/>
    <col min="1313" max="1313" width="7.5703125" customWidth="1"/>
    <col min="1314" max="1314" width="2" customWidth="1"/>
    <col min="1537" max="1537" width="1.7109375" customWidth="1"/>
    <col min="1538" max="1538" width="3.5703125" customWidth="1"/>
    <col min="1540" max="1540" width="5.140625" customWidth="1"/>
    <col min="1541" max="1541" width="1.85546875" customWidth="1"/>
    <col min="1542" max="1542" width="2.42578125" customWidth="1"/>
    <col min="1543" max="1543" width="7.85546875" customWidth="1"/>
    <col min="1544" max="1544" width="5.42578125" customWidth="1"/>
    <col min="1545" max="1545" width="5.140625" customWidth="1"/>
    <col min="1546" max="1546" width="10.140625" customWidth="1"/>
    <col min="1547" max="1547" width="3.140625" customWidth="1"/>
    <col min="1548" max="1548" width="11.28515625" customWidth="1"/>
    <col min="1549" max="1549" width="3.140625" customWidth="1"/>
    <col min="1550" max="1550" width="12.5703125" customWidth="1"/>
    <col min="1551" max="1551" width="2.7109375" customWidth="1"/>
    <col min="1552" max="1552" width="1.28515625" customWidth="1"/>
    <col min="1553" max="1553" width="13.7109375" customWidth="1"/>
    <col min="1554" max="1554" width="5.42578125" customWidth="1"/>
    <col min="1555" max="1555" width="9.85546875" customWidth="1"/>
    <col min="1556" max="1556" width="3.42578125" customWidth="1"/>
    <col min="1557" max="1557" width="4.7109375" customWidth="1"/>
    <col min="1558" max="1558" width="6.7109375" customWidth="1"/>
    <col min="1559" max="1559" width="1.85546875" customWidth="1"/>
    <col min="1560" max="1560" width="13.7109375" customWidth="1"/>
    <col min="1561" max="1561" width="1.28515625" customWidth="1"/>
    <col min="1562" max="1562" width="11.85546875" customWidth="1"/>
    <col min="1563" max="1563" width="3.42578125" customWidth="1"/>
    <col min="1564" max="1564" width="9.42578125" customWidth="1"/>
    <col min="1565" max="1566" width="3.28515625" customWidth="1"/>
    <col min="1567" max="1567" width="9.85546875" customWidth="1"/>
    <col min="1568" max="1568" width="14" customWidth="1"/>
    <col min="1569" max="1569" width="7.5703125" customWidth="1"/>
    <col min="1570" max="1570" width="2" customWidth="1"/>
    <col min="1793" max="1793" width="1.7109375" customWidth="1"/>
    <col min="1794" max="1794" width="3.5703125" customWidth="1"/>
    <col min="1796" max="1796" width="5.140625" customWidth="1"/>
    <col min="1797" max="1797" width="1.85546875" customWidth="1"/>
    <col min="1798" max="1798" width="2.42578125" customWidth="1"/>
    <col min="1799" max="1799" width="7.85546875" customWidth="1"/>
    <col min="1800" max="1800" width="5.42578125" customWidth="1"/>
    <col min="1801" max="1801" width="5.140625" customWidth="1"/>
    <col min="1802" max="1802" width="10.140625" customWidth="1"/>
    <col min="1803" max="1803" width="3.140625" customWidth="1"/>
    <col min="1804" max="1804" width="11.28515625" customWidth="1"/>
    <col min="1805" max="1805" width="3.140625" customWidth="1"/>
    <col min="1806" max="1806" width="12.5703125" customWidth="1"/>
    <col min="1807" max="1807" width="2.7109375" customWidth="1"/>
    <col min="1808" max="1808" width="1.28515625" customWidth="1"/>
    <col min="1809" max="1809" width="13.7109375" customWidth="1"/>
    <col min="1810" max="1810" width="5.42578125" customWidth="1"/>
    <col min="1811" max="1811" width="9.85546875" customWidth="1"/>
    <col min="1812" max="1812" width="3.42578125" customWidth="1"/>
    <col min="1813" max="1813" width="4.7109375" customWidth="1"/>
    <col min="1814" max="1814" width="6.7109375" customWidth="1"/>
    <col min="1815" max="1815" width="1.85546875" customWidth="1"/>
    <col min="1816" max="1816" width="13.7109375" customWidth="1"/>
    <col min="1817" max="1817" width="1.28515625" customWidth="1"/>
    <col min="1818" max="1818" width="11.85546875" customWidth="1"/>
    <col min="1819" max="1819" width="3.42578125" customWidth="1"/>
    <col min="1820" max="1820" width="9.42578125" customWidth="1"/>
    <col min="1821" max="1822" width="3.28515625" customWidth="1"/>
    <col min="1823" max="1823" width="9.85546875" customWidth="1"/>
    <col min="1824" max="1824" width="14" customWidth="1"/>
    <col min="1825" max="1825" width="7.5703125" customWidth="1"/>
    <col min="1826" max="1826" width="2" customWidth="1"/>
    <col min="2049" max="2049" width="1.7109375" customWidth="1"/>
    <col min="2050" max="2050" width="3.5703125" customWidth="1"/>
    <col min="2052" max="2052" width="5.140625" customWidth="1"/>
    <col min="2053" max="2053" width="1.85546875" customWidth="1"/>
    <col min="2054" max="2054" width="2.42578125" customWidth="1"/>
    <col min="2055" max="2055" width="7.85546875" customWidth="1"/>
    <col min="2056" max="2056" width="5.42578125" customWidth="1"/>
    <col min="2057" max="2057" width="5.140625" customWidth="1"/>
    <col min="2058" max="2058" width="10.140625" customWidth="1"/>
    <col min="2059" max="2059" width="3.140625" customWidth="1"/>
    <col min="2060" max="2060" width="11.28515625" customWidth="1"/>
    <col min="2061" max="2061" width="3.140625" customWidth="1"/>
    <col min="2062" max="2062" width="12.5703125" customWidth="1"/>
    <col min="2063" max="2063" width="2.7109375" customWidth="1"/>
    <col min="2064" max="2064" width="1.28515625" customWidth="1"/>
    <col min="2065" max="2065" width="13.7109375" customWidth="1"/>
    <col min="2066" max="2066" width="5.42578125" customWidth="1"/>
    <col min="2067" max="2067" width="9.85546875" customWidth="1"/>
    <col min="2068" max="2068" width="3.42578125" customWidth="1"/>
    <col min="2069" max="2069" width="4.7109375" customWidth="1"/>
    <col min="2070" max="2070" width="6.7109375" customWidth="1"/>
    <col min="2071" max="2071" width="1.85546875" customWidth="1"/>
    <col min="2072" max="2072" width="13.7109375" customWidth="1"/>
    <col min="2073" max="2073" width="1.28515625" customWidth="1"/>
    <col min="2074" max="2074" width="11.85546875" customWidth="1"/>
    <col min="2075" max="2075" width="3.42578125" customWidth="1"/>
    <col min="2076" max="2076" width="9.42578125" customWidth="1"/>
    <col min="2077" max="2078" width="3.28515625" customWidth="1"/>
    <col min="2079" max="2079" width="9.85546875" customWidth="1"/>
    <col min="2080" max="2080" width="14" customWidth="1"/>
    <col min="2081" max="2081" width="7.5703125" customWidth="1"/>
    <col min="2082" max="2082" width="2" customWidth="1"/>
    <col min="2305" max="2305" width="1.7109375" customWidth="1"/>
    <col min="2306" max="2306" width="3.5703125" customWidth="1"/>
    <col min="2308" max="2308" width="5.140625" customWidth="1"/>
    <col min="2309" max="2309" width="1.85546875" customWidth="1"/>
    <col min="2310" max="2310" width="2.42578125" customWidth="1"/>
    <col min="2311" max="2311" width="7.85546875" customWidth="1"/>
    <col min="2312" max="2312" width="5.42578125" customWidth="1"/>
    <col min="2313" max="2313" width="5.140625" customWidth="1"/>
    <col min="2314" max="2314" width="10.140625" customWidth="1"/>
    <col min="2315" max="2315" width="3.140625" customWidth="1"/>
    <col min="2316" max="2316" width="11.28515625" customWidth="1"/>
    <col min="2317" max="2317" width="3.140625" customWidth="1"/>
    <col min="2318" max="2318" width="12.5703125" customWidth="1"/>
    <col min="2319" max="2319" width="2.7109375" customWidth="1"/>
    <col min="2320" max="2320" width="1.28515625" customWidth="1"/>
    <col min="2321" max="2321" width="13.7109375" customWidth="1"/>
    <col min="2322" max="2322" width="5.42578125" customWidth="1"/>
    <col min="2323" max="2323" width="9.85546875" customWidth="1"/>
    <col min="2324" max="2324" width="3.42578125" customWidth="1"/>
    <col min="2325" max="2325" width="4.7109375" customWidth="1"/>
    <col min="2326" max="2326" width="6.7109375" customWidth="1"/>
    <col min="2327" max="2327" width="1.85546875" customWidth="1"/>
    <col min="2328" max="2328" width="13.7109375" customWidth="1"/>
    <col min="2329" max="2329" width="1.28515625" customWidth="1"/>
    <col min="2330" max="2330" width="11.85546875" customWidth="1"/>
    <col min="2331" max="2331" width="3.42578125" customWidth="1"/>
    <col min="2332" max="2332" width="9.42578125" customWidth="1"/>
    <col min="2333" max="2334" width="3.28515625" customWidth="1"/>
    <col min="2335" max="2335" width="9.85546875" customWidth="1"/>
    <col min="2336" max="2336" width="14" customWidth="1"/>
    <col min="2337" max="2337" width="7.5703125" customWidth="1"/>
    <col min="2338" max="2338" width="2" customWidth="1"/>
    <col min="2561" max="2561" width="1.7109375" customWidth="1"/>
    <col min="2562" max="2562" width="3.5703125" customWidth="1"/>
    <col min="2564" max="2564" width="5.140625" customWidth="1"/>
    <col min="2565" max="2565" width="1.85546875" customWidth="1"/>
    <col min="2566" max="2566" width="2.42578125" customWidth="1"/>
    <col min="2567" max="2567" width="7.85546875" customWidth="1"/>
    <col min="2568" max="2568" width="5.42578125" customWidth="1"/>
    <col min="2569" max="2569" width="5.140625" customWidth="1"/>
    <col min="2570" max="2570" width="10.140625" customWidth="1"/>
    <col min="2571" max="2571" width="3.140625" customWidth="1"/>
    <col min="2572" max="2572" width="11.28515625" customWidth="1"/>
    <col min="2573" max="2573" width="3.140625" customWidth="1"/>
    <col min="2574" max="2574" width="12.5703125" customWidth="1"/>
    <col min="2575" max="2575" width="2.7109375" customWidth="1"/>
    <col min="2576" max="2576" width="1.28515625" customWidth="1"/>
    <col min="2577" max="2577" width="13.7109375" customWidth="1"/>
    <col min="2578" max="2578" width="5.42578125" customWidth="1"/>
    <col min="2579" max="2579" width="9.85546875" customWidth="1"/>
    <col min="2580" max="2580" width="3.42578125" customWidth="1"/>
    <col min="2581" max="2581" width="4.7109375" customWidth="1"/>
    <col min="2582" max="2582" width="6.7109375" customWidth="1"/>
    <col min="2583" max="2583" width="1.85546875" customWidth="1"/>
    <col min="2584" max="2584" width="13.7109375" customWidth="1"/>
    <col min="2585" max="2585" width="1.28515625" customWidth="1"/>
    <col min="2586" max="2586" width="11.85546875" customWidth="1"/>
    <col min="2587" max="2587" width="3.42578125" customWidth="1"/>
    <col min="2588" max="2588" width="9.42578125" customWidth="1"/>
    <col min="2589" max="2590" width="3.28515625" customWidth="1"/>
    <col min="2591" max="2591" width="9.85546875" customWidth="1"/>
    <col min="2592" max="2592" width="14" customWidth="1"/>
    <col min="2593" max="2593" width="7.5703125" customWidth="1"/>
    <col min="2594" max="2594" width="2" customWidth="1"/>
    <col min="2817" max="2817" width="1.7109375" customWidth="1"/>
    <col min="2818" max="2818" width="3.5703125" customWidth="1"/>
    <col min="2820" max="2820" width="5.140625" customWidth="1"/>
    <col min="2821" max="2821" width="1.85546875" customWidth="1"/>
    <col min="2822" max="2822" width="2.42578125" customWidth="1"/>
    <col min="2823" max="2823" width="7.85546875" customWidth="1"/>
    <col min="2824" max="2824" width="5.42578125" customWidth="1"/>
    <col min="2825" max="2825" width="5.140625" customWidth="1"/>
    <col min="2826" max="2826" width="10.140625" customWidth="1"/>
    <col min="2827" max="2827" width="3.140625" customWidth="1"/>
    <col min="2828" max="2828" width="11.28515625" customWidth="1"/>
    <col min="2829" max="2829" width="3.140625" customWidth="1"/>
    <col min="2830" max="2830" width="12.5703125" customWidth="1"/>
    <col min="2831" max="2831" width="2.7109375" customWidth="1"/>
    <col min="2832" max="2832" width="1.28515625" customWidth="1"/>
    <col min="2833" max="2833" width="13.7109375" customWidth="1"/>
    <col min="2834" max="2834" width="5.42578125" customWidth="1"/>
    <col min="2835" max="2835" width="9.85546875" customWidth="1"/>
    <col min="2836" max="2836" width="3.42578125" customWidth="1"/>
    <col min="2837" max="2837" width="4.7109375" customWidth="1"/>
    <col min="2838" max="2838" width="6.7109375" customWidth="1"/>
    <col min="2839" max="2839" width="1.85546875" customWidth="1"/>
    <col min="2840" max="2840" width="13.7109375" customWidth="1"/>
    <col min="2841" max="2841" width="1.28515625" customWidth="1"/>
    <col min="2842" max="2842" width="11.85546875" customWidth="1"/>
    <col min="2843" max="2843" width="3.42578125" customWidth="1"/>
    <col min="2844" max="2844" width="9.42578125" customWidth="1"/>
    <col min="2845" max="2846" width="3.28515625" customWidth="1"/>
    <col min="2847" max="2847" width="9.85546875" customWidth="1"/>
    <col min="2848" max="2848" width="14" customWidth="1"/>
    <col min="2849" max="2849" width="7.5703125" customWidth="1"/>
    <col min="2850" max="2850" width="2" customWidth="1"/>
    <col min="3073" max="3073" width="1.7109375" customWidth="1"/>
    <col min="3074" max="3074" width="3.5703125" customWidth="1"/>
    <col min="3076" max="3076" width="5.140625" customWidth="1"/>
    <col min="3077" max="3077" width="1.85546875" customWidth="1"/>
    <col min="3078" max="3078" width="2.42578125" customWidth="1"/>
    <col min="3079" max="3079" width="7.85546875" customWidth="1"/>
    <col min="3080" max="3080" width="5.42578125" customWidth="1"/>
    <col min="3081" max="3081" width="5.140625" customWidth="1"/>
    <col min="3082" max="3082" width="10.140625" customWidth="1"/>
    <col min="3083" max="3083" width="3.140625" customWidth="1"/>
    <col min="3084" max="3084" width="11.28515625" customWidth="1"/>
    <col min="3085" max="3085" width="3.140625" customWidth="1"/>
    <col min="3086" max="3086" width="12.5703125" customWidth="1"/>
    <col min="3087" max="3087" width="2.7109375" customWidth="1"/>
    <col min="3088" max="3088" width="1.28515625" customWidth="1"/>
    <col min="3089" max="3089" width="13.7109375" customWidth="1"/>
    <col min="3090" max="3090" width="5.42578125" customWidth="1"/>
    <col min="3091" max="3091" width="9.85546875" customWidth="1"/>
    <col min="3092" max="3092" width="3.42578125" customWidth="1"/>
    <col min="3093" max="3093" width="4.7109375" customWidth="1"/>
    <col min="3094" max="3094" width="6.7109375" customWidth="1"/>
    <col min="3095" max="3095" width="1.85546875" customWidth="1"/>
    <col min="3096" max="3096" width="13.7109375" customWidth="1"/>
    <col min="3097" max="3097" width="1.28515625" customWidth="1"/>
    <col min="3098" max="3098" width="11.85546875" customWidth="1"/>
    <col min="3099" max="3099" width="3.42578125" customWidth="1"/>
    <col min="3100" max="3100" width="9.42578125" customWidth="1"/>
    <col min="3101" max="3102" width="3.28515625" customWidth="1"/>
    <col min="3103" max="3103" width="9.85546875" customWidth="1"/>
    <col min="3104" max="3104" width="14" customWidth="1"/>
    <col min="3105" max="3105" width="7.5703125" customWidth="1"/>
    <col min="3106" max="3106" width="2" customWidth="1"/>
    <col min="3329" max="3329" width="1.7109375" customWidth="1"/>
    <col min="3330" max="3330" width="3.5703125" customWidth="1"/>
    <col min="3332" max="3332" width="5.140625" customWidth="1"/>
    <col min="3333" max="3333" width="1.85546875" customWidth="1"/>
    <col min="3334" max="3334" width="2.42578125" customWidth="1"/>
    <col min="3335" max="3335" width="7.85546875" customWidth="1"/>
    <col min="3336" max="3336" width="5.42578125" customWidth="1"/>
    <col min="3337" max="3337" width="5.140625" customWidth="1"/>
    <col min="3338" max="3338" width="10.140625" customWidth="1"/>
    <col min="3339" max="3339" width="3.140625" customWidth="1"/>
    <col min="3340" max="3340" width="11.28515625" customWidth="1"/>
    <col min="3341" max="3341" width="3.140625" customWidth="1"/>
    <col min="3342" max="3342" width="12.5703125" customWidth="1"/>
    <col min="3343" max="3343" width="2.7109375" customWidth="1"/>
    <col min="3344" max="3344" width="1.28515625" customWidth="1"/>
    <col min="3345" max="3345" width="13.7109375" customWidth="1"/>
    <col min="3346" max="3346" width="5.42578125" customWidth="1"/>
    <col min="3347" max="3347" width="9.85546875" customWidth="1"/>
    <col min="3348" max="3348" width="3.42578125" customWidth="1"/>
    <col min="3349" max="3349" width="4.7109375" customWidth="1"/>
    <col min="3350" max="3350" width="6.7109375" customWidth="1"/>
    <col min="3351" max="3351" width="1.85546875" customWidth="1"/>
    <col min="3352" max="3352" width="13.7109375" customWidth="1"/>
    <col min="3353" max="3353" width="1.28515625" customWidth="1"/>
    <col min="3354" max="3354" width="11.85546875" customWidth="1"/>
    <col min="3355" max="3355" width="3.42578125" customWidth="1"/>
    <col min="3356" max="3356" width="9.42578125" customWidth="1"/>
    <col min="3357" max="3358" width="3.28515625" customWidth="1"/>
    <col min="3359" max="3359" width="9.85546875" customWidth="1"/>
    <col min="3360" max="3360" width="14" customWidth="1"/>
    <col min="3361" max="3361" width="7.5703125" customWidth="1"/>
    <col min="3362" max="3362" width="2" customWidth="1"/>
    <col min="3585" max="3585" width="1.7109375" customWidth="1"/>
    <col min="3586" max="3586" width="3.5703125" customWidth="1"/>
    <col min="3588" max="3588" width="5.140625" customWidth="1"/>
    <col min="3589" max="3589" width="1.85546875" customWidth="1"/>
    <col min="3590" max="3590" width="2.42578125" customWidth="1"/>
    <col min="3591" max="3591" width="7.85546875" customWidth="1"/>
    <col min="3592" max="3592" width="5.42578125" customWidth="1"/>
    <col min="3593" max="3593" width="5.140625" customWidth="1"/>
    <col min="3594" max="3594" width="10.140625" customWidth="1"/>
    <col min="3595" max="3595" width="3.140625" customWidth="1"/>
    <col min="3596" max="3596" width="11.28515625" customWidth="1"/>
    <col min="3597" max="3597" width="3.140625" customWidth="1"/>
    <col min="3598" max="3598" width="12.5703125" customWidth="1"/>
    <col min="3599" max="3599" width="2.7109375" customWidth="1"/>
    <col min="3600" max="3600" width="1.28515625" customWidth="1"/>
    <col min="3601" max="3601" width="13.7109375" customWidth="1"/>
    <col min="3602" max="3602" width="5.42578125" customWidth="1"/>
    <col min="3603" max="3603" width="9.85546875" customWidth="1"/>
    <col min="3604" max="3604" width="3.42578125" customWidth="1"/>
    <col min="3605" max="3605" width="4.7109375" customWidth="1"/>
    <col min="3606" max="3606" width="6.7109375" customWidth="1"/>
    <col min="3607" max="3607" width="1.85546875" customWidth="1"/>
    <col min="3608" max="3608" width="13.7109375" customWidth="1"/>
    <col min="3609" max="3609" width="1.28515625" customWidth="1"/>
    <col min="3610" max="3610" width="11.85546875" customWidth="1"/>
    <col min="3611" max="3611" width="3.42578125" customWidth="1"/>
    <col min="3612" max="3612" width="9.42578125" customWidth="1"/>
    <col min="3613" max="3614" width="3.28515625" customWidth="1"/>
    <col min="3615" max="3615" width="9.85546875" customWidth="1"/>
    <col min="3616" max="3616" width="14" customWidth="1"/>
    <col min="3617" max="3617" width="7.5703125" customWidth="1"/>
    <col min="3618" max="3618" width="2" customWidth="1"/>
    <col min="3841" max="3841" width="1.7109375" customWidth="1"/>
    <col min="3842" max="3842" width="3.5703125" customWidth="1"/>
    <col min="3844" max="3844" width="5.140625" customWidth="1"/>
    <col min="3845" max="3845" width="1.85546875" customWidth="1"/>
    <col min="3846" max="3846" width="2.42578125" customWidth="1"/>
    <col min="3847" max="3847" width="7.85546875" customWidth="1"/>
    <col min="3848" max="3848" width="5.42578125" customWidth="1"/>
    <col min="3849" max="3849" width="5.140625" customWidth="1"/>
    <col min="3850" max="3850" width="10.140625" customWidth="1"/>
    <col min="3851" max="3851" width="3.140625" customWidth="1"/>
    <col min="3852" max="3852" width="11.28515625" customWidth="1"/>
    <col min="3853" max="3853" width="3.140625" customWidth="1"/>
    <col min="3854" max="3854" width="12.5703125" customWidth="1"/>
    <col min="3855" max="3855" width="2.7109375" customWidth="1"/>
    <col min="3856" max="3856" width="1.28515625" customWidth="1"/>
    <col min="3857" max="3857" width="13.7109375" customWidth="1"/>
    <col min="3858" max="3858" width="5.42578125" customWidth="1"/>
    <col min="3859" max="3859" width="9.85546875" customWidth="1"/>
    <col min="3860" max="3860" width="3.42578125" customWidth="1"/>
    <col min="3861" max="3861" width="4.7109375" customWidth="1"/>
    <col min="3862" max="3862" width="6.7109375" customWidth="1"/>
    <col min="3863" max="3863" width="1.85546875" customWidth="1"/>
    <col min="3864" max="3864" width="13.7109375" customWidth="1"/>
    <col min="3865" max="3865" width="1.28515625" customWidth="1"/>
    <col min="3866" max="3866" width="11.85546875" customWidth="1"/>
    <col min="3867" max="3867" width="3.42578125" customWidth="1"/>
    <col min="3868" max="3868" width="9.42578125" customWidth="1"/>
    <col min="3869" max="3870" width="3.28515625" customWidth="1"/>
    <col min="3871" max="3871" width="9.85546875" customWidth="1"/>
    <col min="3872" max="3872" width="14" customWidth="1"/>
    <col min="3873" max="3873" width="7.5703125" customWidth="1"/>
    <col min="3874" max="3874" width="2" customWidth="1"/>
    <col min="4097" max="4097" width="1.7109375" customWidth="1"/>
    <col min="4098" max="4098" width="3.5703125" customWidth="1"/>
    <col min="4100" max="4100" width="5.140625" customWidth="1"/>
    <col min="4101" max="4101" width="1.85546875" customWidth="1"/>
    <col min="4102" max="4102" width="2.42578125" customWidth="1"/>
    <col min="4103" max="4103" width="7.85546875" customWidth="1"/>
    <col min="4104" max="4104" width="5.42578125" customWidth="1"/>
    <col min="4105" max="4105" width="5.140625" customWidth="1"/>
    <col min="4106" max="4106" width="10.140625" customWidth="1"/>
    <col min="4107" max="4107" width="3.140625" customWidth="1"/>
    <col min="4108" max="4108" width="11.28515625" customWidth="1"/>
    <col min="4109" max="4109" width="3.140625" customWidth="1"/>
    <col min="4110" max="4110" width="12.5703125" customWidth="1"/>
    <col min="4111" max="4111" width="2.7109375" customWidth="1"/>
    <col min="4112" max="4112" width="1.28515625" customWidth="1"/>
    <col min="4113" max="4113" width="13.7109375" customWidth="1"/>
    <col min="4114" max="4114" width="5.42578125" customWidth="1"/>
    <col min="4115" max="4115" width="9.85546875" customWidth="1"/>
    <col min="4116" max="4116" width="3.42578125" customWidth="1"/>
    <col min="4117" max="4117" width="4.7109375" customWidth="1"/>
    <col min="4118" max="4118" width="6.7109375" customWidth="1"/>
    <col min="4119" max="4119" width="1.85546875" customWidth="1"/>
    <col min="4120" max="4120" width="13.7109375" customWidth="1"/>
    <col min="4121" max="4121" width="1.28515625" customWidth="1"/>
    <col min="4122" max="4122" width="11.85546875" customWidth="1"/>
    <col min="4123" max="4123" width="3.42578125" customWidth="1"/>
    <col min="4124" max="4124" width="9.42578125" customWidth="1"/>
    <col min="4125" max="4126" width="3.28515625" customWidth="1"/>
    <col min="4127" max="4127" width="9.85546875" customWidth="1"/>
    <col min="4128" max="4128" width="14" customWidth="1"/>
    <col min="4129" max="4129" width="7.5703125" customWidth="1"/>
    <col min="4130" max="4130" width="2" customWidth="1"/>
    <col min="4353" max="4353" width="1.7109375" customWidth="1"/>
    <col min="4354" max="4354" width="3.5703125" customWidth="1"/>
    <col min="4356" max="4356" width="5.140625" customWidth="1"/>
    <col min="4357" max="4357" width="1.85546875" customWidth="1"/>
    <col min="4358" max="4358" width="2.42578125" customWidth="1"/>
    <col min="4359" max="4359" width="7.85546875" customWidth="1"/>
    <col min="4360" max="4360" width="5.42578125" customWidth="1"/>
    <col min="4361" max="4361" width="5.140625" customWidth="1"/>
    <col min="4362" max="4362" width="10.140625" customWidth="1"/>
    <col min="4363" max="4363" width="3.140625" customWidth="1"/>
    <col min="4364" max="4364" width="11.28515625" customWidth="1"/>
    <col min="4365" max="4365" width="3.140625" customWidth="1"/>
    <col min="4366" max="4366" width="12.5703125" customWidth="1"/>
    <col min="4367" max="4367" width="2.7109375" customWidth="1"/>
    <col min="4368" max="4368" width="1.28515625" customWidth="1"/>
    <col min="4369" max="4369" width="13.7109375" customWidth="1"/>
    <col min="4370" max="4370" width="5.42578125" customWidth="1"/>
    <col min="4371" max="4371" width="9.85546875" customWidth="1"/>
    <col min="4372" max="4372" width="3.42578125" customWidth="1"/>
    <col min="4373" max="4373" width="4.7109375" customWidth="1"/>
    <col min="4374" max="4374" width="6.7109375" customWidth="1"/>
    <col min="4375" max="4375" width="1.85546875" customWidth="1"/>
    <col min="4376" max="4376" width="13.7109375" customWidth="1"/>
    <col min="4377" max="4377" width="1.28515625" customWidth="1"/>
    <col min="4378" max="4378" width="11.85546875" customWidth="1"/>
    <col min="4379" max="4379" width="3.42578125" customWidth="1"/>
    <col min="4380" max="4380" width="9.42578125" customWidth="1"/>
    <col min="4381" max="4382" width="3.28515625" customWidth="1"/>
    <col min="4383" max="4383" width="9.85546875" customWidth="1"/>
    <col min="4384" max="4384" width="14" customWidth="1"/>
    <col min="4385" max="4385" width="7.5703125" customWidth="1"/>
    <col min="4386" max="4386" width="2" customWidth="1"/>
    <col min="4609" max="4609" width="1.7109375" customWidth="1"/>
    <col min="4610" max="4610" width="3.5703125" customWidth="1"/>
    <col min="4612" max="4612" width="5.140625" customWidth="1"/>
    <col min="4613" max="4613" width="1.85546875" customWidth="1"/>
    <col min="4614" max="4614" width="2.42578125" customWidth="1"/>
    <col min="4615" max="4615" width="7.85546875" customWidth="1"/>
    <col min="4616" max="4616" width="5.42578125" customWidth="1"/>
    <col min="4617" max="4617" width="5.140625" customWidth="1"/>
    <col min="4618" max="4618" width="10.140625" customWidth="1"/>
    <col min="4619" max="4619" width="3.140625" customWidth="1"/>
    <col min="4620" max="4620" width="11.28515625" customWidth="1"/>
    <col min="4621" max="4621" width="3.140625" customWidth="1"/>
    <col min="4622" max="4622" width="12.5703125" customWidth="1"/>
    <col min="4623" max="4623" width="2.7109375" customWidth="1"/>
    <col min="4624" max="4624" width="1.28515625" customWidth="1"/>
    <col min="4625" max="4625" width="13.7109375" customWidth="1"/>
    <col min="4626" max="4626" width="5.42578125" customWidth="1"/>
    <col min="4627" max="4627" width="9.85546875" customWidth="1"/>
    <col min="4628" max="4628" width="3.42578125" customWidth="1"/>
    <col min="4629" max="4629" width="4.7109375" customWidth="1"/>
    <col min="4630" max="4630" width="6.7109375" customWidth="1"/>
    <col min="4631" max="4631" width="1.85546875" customWidth="1"/>
    <col min="4632" max="4632" width="13.7109375" customWidth="1"/>
    <col min="4633" max="4633" width="1.28515625" customWidth="1"/>
    <col min="4634" max="4634" width="11.85546875" customWidth="1"/>
    <col min="4635" max="4635" width="3.42578125" customWidth="1"/>
    <col min="4636" max="4636" width="9.42578125" customWidth="1"/>
    <col min="4637" max="4638" width="3.28515625" customWidth="1"/>
    <col min="4639" max="4639" width="9.85546875" customWidth="1"/>
    <col min="4640" max="4640" width="14" customWidth="1"/>
    <col min="4641" max="4641" width="7.5703125" customWidth="1"/>
    <col min="4642" max="4642" width="2" customWidth="1"/>
    <col min="4865" max="4865" width="1.7109375" customWidth="1"/>
    <col min="4866" max="4866" width="3.5703125" customWidth="1"/>
    <col min="4868" max="4868" width="5.140625" customWidth="1"/>
    <col min="4869" max="4869" width="1.85546875" customWidth="1"/>
    <col min="4870" max="4870" width="2.42578125" customWidth="1"/>
    <col min="4871" max="4871" width="7.85546875" customWidth="1"/>
    <col min="4872" max="4872" width="5.42578125" customWidth="1"/>
    <col min="4873" max="4873" width="5.140625" customWidth="1"/>
    <col min="4874" max="4874" width="10.140625" customWidth="1"/>
    <col min="4875" max="4875" width="3.140625" customWidth="1"/>
    <col min="4876" max="4876" width="11.28515625" customWidth="1"/>
    <col min="4877" max="4877" width="3.140625" customWidth="1"/>
    <col min="4878" max="4878" width="12.5703125" customWidth="1"/>
    <col min="4879" max="4879" width="2.7109375" customWidth="1"/>
    <col min="4880" max="4880" width="1.28515625" customWidth="1"/>
    <col min="4881" max="4881" width="13.7109375" customWidth="1"/>
    <col min="4882" max="4882" width="5.42578125" customWidth="1"/>
    <col min="4883" max="4883" width="9.85546875" customWidth="1"/>
    <col min="4884" max="4884" width="3.42578125" customWidth="1"/>
    <col min="4885" max="4885" width="4.7109375" customWidth="1"/>
    <col min="4886" max="4886" width="6.7109375" customWidth="1"/>
    <col min="4887" max="4887" width="1.85546875" customWidth="1"/>
    <col min="4888" max="4888" width="13.7109375" customWidth="1"/>
    <col min="4889" max="4889" width="1.28515625" customWidth="1"/>
    <col min="4890" max="4890" width="11.85546875" customWidth="1"/>
    <col min="4891" max="4891" width="3.42578125" customWidth="1"/>
    <col min="4892" max="4892" width="9.42578125" customWidth="1"/>
    <col min="4893" max="4894" width="3.28515625" customWidth="1"/>
    <col min="4895" max="4895" width="9.85546875" customWidth="1"/>
    <col min="4896" max="4896" width="14" customWidth="1"/>
    <col min="4897" max="4897" width="7.5703125" customWidth="1"/>
    <col min="4898" max="4898" width="2" customWidth="1"/>
    <col min="5121" max="5121" width="1.7109375" customWidth="1"/>
    <col min="5122" max="5122" width="3.5703125" customWidth="1"/>
    <col min="5124" max="5124" width="5.140625" customWidth="1"/>
    <col min="5125" max="5125" width="1.85546875" customWidth="1"/>
    <col min="5126" max="5126" width="2.42578125" customWidth="1"/>
    <col min="5127" max="5127" width="7.85546875" customWidth="1"/>
    <col min="5128" max="5128" width="5.42578125" customWidth="1"/>
    <col min="5129" max="5129" width="5.140625" customWidth="1"/>
    <col min="5130" max="5130" width="10.140625" customWidth="1"/>
    <col min="5131" max="5131" width="3.140625" customWidth="1"/>
    <col min="5132" max="5132" width="11.28515625" customWidth="1"/>
    <col min="5133" max="5133" width="3.140625" customWidth="1"/>
    <col min="5134" max="5134" width="12.5703125" customWidth="1"/>
    <col min="5135" max="5135" width="2.7109375" customWidth="1"/>
    <col min="5136" max="5136" width="1.28515625" customWidth="1"/>
    <col min="5137" max="5137" width="13.7109375" customWidth="1"/>
    <col min="5138" max="5138" width="5.42578125" customWidth="1"/>
    <col min="5139" max="5139" width="9.85546875" customWidth="1"/>
    <col min="5140" max="5140" width="3.42578125" customWidth="1"/>
    <col min="5141" max="5141" width="4.7109375" customWidth="1"/>
    <col min="5142" max="5142" width="6.7109375" customWidth="1"/>
    <col min="5143" max="5143" width="1.85546875" customWidth="1"/>
    <col min="5144" max="5144" width="13.7109375" customWidth="1"/>
    <col min="5145" max="5145" width="1.28515625" customWidth="1"/>
    <col min="5146" max="5146" width="11.85546875" customWidth="1"/>
    <col min="5147" max="5147" width="3.42578125" customWidth="1"/>
    <col min="5148" max="5148" width="9.42578125" customWidth="1"/>
    <col min="5149" max="5150" width="3.28515625" customWidth="1"/>
    <col min="5151" max="5151" width="9.85546875" customWidth="1"/>
    <col min="5152" max="5152" width="14" customWidth="1"/>
    <col min="5153" max="5153" width="7.5703125" customWidth="1"/>
    <col min="5154" max="5154" width="2" customWidth="1"/>
    <col min="5377" max="5377" width="1.7109375" customWidth="1"/>
    <col min="5378" max="5378" width="3.5703125" customWidth="1"/>
    <col min="5380" max="5380" width="5.140625" customWidth="1"/>
    <col min="5381" max="5381" width="1.85546875" customWidth="1"/>
    <col min="5382" max="5382" width="2.42578125" customWidth="1"/>
    <col min="5383" max="5383" width="7.85546875" customWidth="1"/>
    <col min="5384" max="5384" width="5.42578125" customWidth="1"/>
    <col min="5385" max="5385" width="5.140625" customWidth="1"/>
    <col min="5386" max="5386" width="10.140625" customWidth="1"/>
    <col min="5387" max="5387" width="3.140625" customWidth="1"/>
    <col min="5388" max="5388" width="11.28515625" customWidth="1"/>
    <col min="5389" max="5389" width="3.140625" customWidth="1"/>
    <col min="5390" max="5390" width="12.5703125" customWidth="1"/>
    <col min="5391" max="5391" width="2.7109375" customWidth="1"/>
    <col min="5392" max="5392" width="1.28515625" customWidth="1"/>
    <col min="5393" max="5393" width="13.7109375" customWidth="1"/>
    <col min="5394" max="5394" width="5.42578125" customWidth="1"/>
    <col min="5395" max="5395" width="9.85546875" customWidth="1"/>
    <col min="5396" max="5396" width="3.42578125" customWidth="1"/>
    <col min="5397" max="5397" width="4.7109375" customWidth="1"/>
    <col min="5398" max="5398" width="6.7109375" customWidth="1"/>
    <col min="5399" max="5399" width="1.85546875" customWidth="1"/>
    <col min="5400" max="5400" width="13.7109375" customWidth="1"/>
    <col min="5401" max="5401" width="1.28515625" customWidth="1"/>
    <col min="5402" max="5402" width="11.85546875" customWidth="1"/>
    <col min="5403" max="5403" width="3.42578125" customWidth="1"/>
    <col min="5404" max="5404" width="9.42578125" customWidth="1"/>
    <col min="5405" max="5406" width="3.28515625" customWidth="1"/>
    <col min="5407" max="5407" width="9.85546875" customWidth="1"/>
    <col min="5408" max="5408" width="14" customWidth="1"/>
    <col min="5409" max="5409" width="7.5703125" customWidth="1"/>
    <col min="5410" max="5410" width="2" customWidth="1"/>
    <col min="5633" max="5633" width="1.7109375" customWidth="1"/>
    <col min="5634" max="5634" width="3.5703125" customWidth="1"/>
    <col min="5636" max="5636" width="5.140625" customWidth="1"/>
    <col min="5637" max="5637" width="1.85546875" customWidth="1"/>
    <col min="5638" max="5638" width="2.42578125" customWidth="1"/>
    <col min="5639" max="5639" width="7.85546875" customWidth="1"/>
    <col min="5640" max="5640" width="5.42578125" customWidth="1"/>
    <col min="5641" max="5641" width="5.140625" customWidth="1"/>
    <col min="5642" max="5642" width="10.140625" customWidth="1"/>
    <col min="5643" max="5643" width="3.140625" customWidth="1"/>
    <col min="5644" max="5644" width="11.28515625" customWidth="1"/>
    <col min="5645" max="5645" width="3.140625" customWidth="1"/>
    <col min="5646" max="5646" width="12.5703125" customWidth="1"/>
    <col min="5647" max="5647" width="2.7109375" customWidth="1"/>
    <col min="5648" max="5648" width="1.28515625" customWidth="1"/>
    <col min="5649" max="5649" width="13.7109375" customWidth="1"/>
    <col min="5650" max="5650" width="5.42578125" customWidth="1"/>
    <col min="5651" max="5651" width="9.85546875" customWidth="1"/>
    <col min="5652" max="5652" width="3.42578125" customWidth="1"/>
    <col min="5653" max="5653" width="4.7109375" customWidth="1"/>
    <col min="5654" max="5654" width="6.7109375" customWidth="1"/>
    <col min="5655" max="5655" width="1.85546875" customWidth="1"/>
    <col min="5656" max="5656" width="13.7109375" customWidth="1"/>
    <col min="5657" max="5657" width="1.28515625" customWidth="1"/>
    <col min="5658" max="5658" width="11.85546875" customWidth="1"/>
    <col min="5659" max="5659" width="3.42578125" customWidth="1"/>
    <col min="5660" max="5660" width="9.42578125" customWidth="1"/>
    <col min="5661" max="5662" width="3.28515625" customWidth="1"/>
    <col min="5663" max="5663" width="9.85546875" customWidth="1"/>
    <col min="5664" max="5664" width="14" customWidth="1"/>
    <col min="5665" max="5665" width="7.5703125" customWidth="1"/>
    <col min="5666" max="5666" width="2" customWidth="1"/>
    <col min="5889" max="5889" width="1.7109375" customWidth="1"/>
    <col min="5890" max="5890" width="3.5703125" customWidth="1"/>
    <col min="5892" max="5892" width="5.140625" customWidth="1"/>
    <col min="5893" max="5893" width="1.85546875" customWidth="1"/>
    <col min="5894" max="5894" width="2.42578125" customWidth="1"/>
    <col min="5895" max="5895" width="7.85546875" customWidth="1"/>
    <col min="5896" max="5896" width="5.42578125" customWidth="1"/>
    <col min="5897" max="5897" width="5.140625" customWidth="1"/>
    <col min="5898" max="5898" width="10.140625" customWidth="1"/>
    <col min="5899" max="5899" width="3.140625" customWidth="1"/>
    <col min="5900" max="5900" width="11.28515625" customWidth="1"/>
    <col min="5901" max="5901" width="3.140625" customWidth="1"/>
    <col min="5902" max="5902" width="12.5703125" customWidth="1"/>
    <col min="5903" max="5903" width="2.7109375" customWidth="1"/>
    <col min="5904" max="5904" width="1.28515625" customWidth="1"/>
    <col min="5905" max="5905" width="13.7109375" customWidth="1"/>
    <col min="5906" max="5906" width="5.42578125" customWidth="1"/>
    <col min="5907" max="5907" width="9.85546875" customWidth="1"/>
    <col min="5908" max="5908" width="3.42578125" customWidth="1"/>
    <col min="5909" max="5909" width="4.7109375" customWidth="1"/>
    <col min="5910" max="5910" width="6.7109375" customWidth="1"/>
    <col min="5911" max="5911" width="1.85546875" customWidth="1"/>
    <col min="5912" max="5912" width="13.7109375" customWidth="1"/>
    <col min="5913" max="5913" width="1.28515625" customWidth="1"/>
    <col min="5914" max="5914" width="11.85546875" customWidth="1"/>
    <col min="5915" max="5915" width="3.42578125" customWidth="1"/>
    <col min="5916" max="5916" width="9.42578125" customWidth="1"/>
    <col min="5917" max="5918" width="3.28515625" customWidth="1"/>
    <col min="5919" max="5919" width="9.85546875" customWidth="1"/>
    <col min="5920" max="5920" width="14" customWidth="1"/>
    <col min="5921" max="5921" width="7.5703125" customWidth="1"/>
    <col min="5922" max="5922" width="2" customWidth="1"/>
    <col min="6145" max="6145" width="1.7109375" customWidth="1"/>
    <col min="6146" max="6146" width="3.5703125" customWidth="1"/>
    <col min="6148" max="6148" width="5.140625" customWidth="1"/>
    <col min="6149" max="6149" width="1.85546875" customWidth="1"/>
    <col min="6150" max="6150" width="2.42578125" customWidth="1"/>
    <col min="6151" max="6151" width="7.85546875" customWidth="1"/>
    <col min="6152" max="6152" width="5.42578125" customWidth="1"/>
    <col min="6153" max="6153" width="5.140625" customWidth="1"/>
    <col min="6154" max="6154" width="10.140625" customWidth="1"/>
    <col min="6155" max="6155" width="3.140625" customWidth="1"/>
    <col min="6156" max="6156" width="11.28515625" customWidth="1"/>
    <col min="6157" max="6157" width="3.140625" customWidth="1"/>
    <col min="6158" max="6158" width="12.5703125" customWidth="1"/>
    <col min="6159" max="6159" width="2.7109375" customWidth="1"/>
    <col min="6160" max="6160" width="1.28515625" customWidth="1"/>
    <col min="6161" max="6161" width="13.7109375" customWidth="1"/>
    <col min="6162" max="6162" width="5.42578125" customWidth="1"/>
    <col min="6163" max="6163" width="9.85546875" customWidth="1"/>
    <col min="6164" max="6164" width="3.42578125" customWidth="1"/>
    <col min="6165" max="6165" width="4.7109375" customWidth="1"/>
    <col min="6166" max="6166" width="6.7109375" customWidth="1"/>
    <col min="6167" max="6167" width="1.85546875" customWidth="1"/>
    <col min="6168" max="6168" width="13.7109375" customWidth="1"/>
    <col min="6169" max="6169" width="1.28515625" customWidth="1"/>
    <col min="6170" max="6170" width="11.85546875" customWidth="1"/>
    <col min="6171" max="6171" width="3.42578125" customWidth="1"/>
    <col min="6172" max="6172" width="9.42578125" customWidth="1"/>
    <col min="6173" max="6174" width="3.28515625" customWidth="1"/>
    <col min="6175" max="6175" width="9.85546875" customWidth="1"/>
    <col min="6176" max="6176" width="14" customWidth="1"/>
    <col min="6177" max="6177" width="7.5703125" customWidth="1"/>
    <col min="6178" max="6178" width="2" customWidth="1"/>
    <col min="6401" max="6401" width="1.7109375" customWidth="1"/>
    <col min="6402" max="6402" width="3.5703125" customWidth="1"/>
    <col min="6404" max="6404" width="5.140625" customWidth="1"/>
    <col min="6405" max="6405" width="1.85546875" customWidth="1"/>
    <col min="6406" max="6406" width="2.42578125" customWidth="1"/>
    <col min="6407" max="6407" width="7.85546875" customWidth="1"/>
    <col min="6408" max="6408" width="5.42578125" customWidth="1"/>
    <col min="6409" max="6409" width="5.140625" customWidth="1"/>
    <col min="6410" max="6410" width="10.140625" customWidth="1"/>
    <col min="6411" max="6411" width="3.140625" customWidth="1"/>
    <col min="6412" max="6412" width="11.28515625" customWidth="1"/>
    <col min="6413" max="6413" width="3.140625" customWidth="1"/>
    <col min="6414" max="6414" width="12.5703125" customWidth="1"/>
    <col min="6415" max="6415" width="2.7109375" customWidth="1"/>
    <col min="6416" max="6416" width="1.28515625" customWidth="1"/>
    <col min="6417" max="6417" width="13.7109375" customWidth="1"/>
    <col min="6418" max="6418" width="5.42578125" customWidth="1"/>
    <col min="6419" max="6419" width="9.85546875" customWidth="1"/>
    <col min="6420" max="6420" width="3.42578125" customWidth="1"/>
    <col min="6421" max="6421" width="4.7109375" customWidth="1"/>
    <col min="6422" max="6422" width="6.7109375" customWidth="1"/>
    <col min="6423" max="6423" width="1.85546875" customWidth="1"/>
    <col min="6424" max="6424" width="13.7109375" customWidth="1"/>
    <col min="6425" max="6425" width="1.28515625" customWidth="1"/>
    <col min="6426" max="6426" width="11.85546875" customWidth="1"/>
    <col min="6427" max="6427" width="3.42578125" customWidth="1"/>
    <col min="6428" max="6428" width="9.42578125" customWidth="1"/>
    <col min="6429" max="6430" width="3.28515625" customWidth="1"/>
    <col min="6431" max="6431" width="9.85546875" customWidth="1"/>
    <col min="6432" max="6432" width="14" customWidth="1"/>
    <col min="6433" max="6433" width="7.5703125" customWidth="1"/>
    <col min="6434" max="6434" width="2" customWidth="1"/>
    <col min="6657" max="6657" width="1.7109375" customWidth="1"/>
    <col min="6658" max="6658" width="3.5703125" customWidth="1"/>
    <col min="6660" max="6660" width="5.140625" customWidth="1"/>
    <col min="6661" max="6661" width="1.85546875" customWidth="1"/>
    <col min="6662" max="6662" width="2.42578125" customWidth="1"/>
    <col min="6663" max="6663" width="7.85546875" customWidth="1"/>
    <col min="6664" max="6664" width="5.42578125" customWidth="1"/>
    <col min="6665" max="6665" width="5.140625" customWidth="1"/>
    <col min="6666" max="6666" width="10.140625" customWidth="1"/>
    <col min="6667" max="6667" width="3.140625" customWidth="1"/>
    <col min="6668" max="6668" width="11.28515625" customWidth="1"/>
    <col min="6669" max="6669" width="3.140625" customWidth="1"/>
    <col min="6670" max="6670" width="12.5703125" customWidth="1"/>
    <col min="6671" max="6671" width="2.7109375" customWidth="1"/>
    <col min="6672" max="6672" width="1.28515625" customWidth="1"/>
    <col min="6673" max="6673" width="13.7109375" customWidth="1"/>
    <col min="6674" max="6674" width="5.42578125" customWidth="1"/>
    <col min="6675" max="6675" width="9.85546875" customWidth="1"/>
    <col min="6676" max="6676" width="3.42578125" customWidth="1"/>
    <col min="6677" max="6677" width="4.7109375" customWidth="1"/>
    <col min="6678" max="6678" width="6.7109375" customWidth="1"/>
    <col min="6679" max="6679" width="1.85546875" customWidth="1"/>
    <col min="6680" max="6680" width="13.7109375" customWidth="1"/>
    <col min="6681" max="6681" width="1.28515625" customWidth="1"/>
    <col min="6682" max="6682" width="11.85546875" customWidth="1"/>
    <col min="6683" max="6683" width="3.42578125" customWidth="1"/>
    <col min="6684" max="6684" width="9.42578125" customWidth="1"/>
    <col min="6685" max="6686" width="3.28515625" customWidth="1"/>
    <col min="6687" max="6687" width="9.85546875" customWidth="1"/>
    <col min="6688" max="6688" width="14" customWidth="1"/>
    <col min="6689" max="6689" width="7.5703125" customWidth="1"/>
    <col min="6690" max="6690" width="2" customWidth="1"/>
    <col min="6913" max="6913" width="1.7109375" customWidth="1"/>
    <col min="6914" max="6914" width="3.5703125" customWidth="1"/>
    <col min="6916" max="6916" width="5.140625" customWidth="1"/>
    <col min="6917" max="6917" width="1.85546875" customWidth="1"/>
    <col min="6918" max="6918" width="2.42578125" customWidth="1"/>
    <col min="6919" max="6919" width="7.85546875" customWidth="1"/>
    <col min="6920" max="6920" width="5.42578125" customWidth="1"/>
    <col min="6921" max="6921" width="5.140625" customWidth="1"/>
    <col min="6922" max="6922" width="10.140625" customWidth="1"/>
    <col min="6923" max="6923" width="3.140625" customWidth="1"/>
    <col min="6924" max="6924" width="11.28515625" customWidth="1"/>
    <col min="6925" max="6925" width="3.140625" customWidth="1"/>
    <col min="6926" max="6926" width="12.5703125" customWidth="1"/>
    <col min="6927" max="6927" width="2.7109375" customWidth="1"/>
    <col min="6928" max="6928" width="1.28515625" customWidth="1"/>
    <col min="6929" max="6929" width="13.7109375" customWidth="1"/>
    <col min="6930" max="6930" width="5.42578125" customWidth="1"/>
    <col min="6931" max="6931" width="9.85546875" customWidth="1"/>
    <col min="6932" max="6932" width="3.42578125" customWidth="1"/>
    <col min="6933" max="6933" width="4.7109375" customWidth="1"/>
    <col min="6934" max="6934" width="6.7109375" customWidth="1"/>
    <col min="6935" max="6935" width="1.85546875" customWidth="1"/>
    <col min="6936" max="6936" width="13.7109375" customWidth="1"/>
    <col min="6937" max="6937" width="1.28515625" customWidth="1"/>
    <col min="6938" max="6938" width="11.85546875" customWidth="1"/>
    <col min="6939" max="6939" width="3.42578125" customWidth="1"/>
    <col min="6940" max="6940" width="9.42578125" customWidth="1"/>
    <col min="6941" max="6942" width="3.28515625" customWidth="1"/>
    <col min="6943" max="6943" width="9.85546875" customWidth="1"/>
    <col min="6944" max="6944" width="14" customWidth="1"/>
    <col min="6945" max="6945" width="7.5703125" customWidth="1"/>
    <col min="6946" max="6946" width="2" customWidth="1"/>
    <col min="7169" max="7169" width="1.7109375" customWidth="1"/>
    <col min="7170" max="7170" width="3.5703125" customWidth="1"/>
    <col min="7172" max="7172" width="5.140625" customWidth="1"/>
    <col min="7173" max="7173" width="1.85546875" customWidth="1"/>
    <col min="7174" max="7174" width="2.42578125" customWidth="1"/>
    <col min="7175" max="7175" width="7.85546875" customWidth="1"/>
    <col min="7176" max="7176" width="5.42578125" customWidth="1"/>
    <col min="7177" max="7177" width="5.140625" customWidth="1"/>
    <col min="7178" max="7178" width="10.140625" customWidth="1"/>
    <col min="7179" max="7179" width="3.140625" customWidth="1"/>
    <col min="7180" max="7180" width="11.28515625" customWidth="1"/>
    <col min="7181" max="7181" width="3.140625" customWidth="1"/>
    <col min="7182" max="7182" width="12.5703125" customWidth="1"/>
    <col min="7183" max="7183" width="2.7109375" customWidth="1"/>
    <col min="7184" max="7184" width="1.28515625" customWidth="1"/>
    <col min="7185" max="7185" width="13.7109375" customWidth="1"/>
    <col min="7186" max="7186" width="5.42578125" customWidth="1"/>
    <col min="7187" max="7187" width="9.85546875" customWidth="1"/>
    <col min="7188" max="7188" width="3.42578125" customWidth="1"/>
    <col min="7189" max="7189" width="4.7109375" customWidth="1"/>
    <col min="7190" max="7190" width="6.7109375" customWidth="1"/>
    <col min="7191" max="7191" width="1.85546875" customWidth="1"/>
    <col min="7192" max="7192" width="13.7109375" customWidth="1"/>
    <col min="7193" max="7193" width="1.28515625" customWidth="1"/>
    <col min="7194" max="7194" width="11.85546875" customWidth="1"/>
    <col min="7195" max="7195" width="3.42578125" customWidth="1"/>
    <col min="7196" max="7196" width="9.42578125" customWidth="1"/>
    <col min="7197" max="7198" width="3.28515625" customWidth="1"/>
    <col min="7199" max="7199" width="9.85546875" customWidth="1"/>
    <col min="7200" max="7200" width="14" customWidth="1"/>
    <col min="7201" max="7201" width="7.5703125" customWidth="1"/>
    <col min="7202" max="7202" width="2" customWidth="1"/>
    <col min="7425" max="7425" width="1.7109375" customWidth="1"/>
    <col min="7426" max="7426" width="3.5703125" customWidth="1"/>
    <col min="7428" max="7428" width="5.140625" customWidth="1"/>
    <col min="7429" max="7429" width="1.85546875" customWidth="1"/>
    <col min="7430" max="7430" width="2.42578125" customWidth="1"/>
    <col min="7431" max="7431" width="7.85546875" customWidth="1"/>
    <col min="7432" max="7432" width="5.42578125" customWidth="1"/>
    <col min="7433" max="7433" width="5.140625" customWidth="1"/>
    <col min="7434" max="7434" width="10.140625" customWidth="1"/>
    <col min="7435" max="7435" width="3.140625" customWidth="1"/>
    <col min="7436" max="7436" width="11.28515625" customWidth="1"/>
    <col min="7437" max="7437" width="3.140625" customWidth="1"/>
    <col min="7438" max="7438" width="12.5703125" customWidth="1"/>
    <col min="7439" max="7439" width="2.7109375" customWidth="1"/>
    <col min="7440" max="7440" width="1.28515625" customWidth="1"/>
    <col min="7441" max="7441" width="13.7109375" customWidth="1"/>
    <col min="7442" max="7442" width="5.42578125" customWidth="1"/>
    <col min="7443" max="7443" width="9.85546875" customWidth="1"/>
    <col min="7444" max="7444" width="3.42578125" customWidth="1"/>
    <col min="7445" max="7445" width="4.7109375" customWidth="1"/>
    <col min="7446" max="7446" width="6.7109375" customWidth="1"/>
    <col min="7447" max="7447" width="1.85546875" customWidth="1"/>
    <col min="7448" max="7448" width="13.7109375" customWidth="1"/>
    <col min="7449" max="7449" width="1.28515625" customWidth="1"/>
    <col min="7450" max="7450" width="11.85546875" customWidth="1"/>
    <col min="7451" max="7451" width="3.42578125" customWidth="1"/>
    <col min="7452" max="7452" width="9.42578125" customWidth="1"/>
    <col min="7453" max="7454" width="3.28515625" customWidth="1"/>
    <col min="7455" max="7455" width="9.85546875" customWidth="1"/>
    <col min="7456" max="7456" width="14" customWidth="1"/>
    <col min="7457" max="7457" width="7.5703125" customWidth="1"/>
    <col min="7458" max="7458" width="2" customWidth="1"/>
    <col min="7681" max="7681" width="1.7109375" customWidth="1"/>
    <col min="7682" max="7682" width="3.5703125" customWidth="1"/>
    <col min="7684" max="7684" width="5.140625" customWidth="1"/>
    <col min="7685" max="7685" width="1.85546875" customWidth="1"/>
    <col min="7686" max="7686" width="2.42578125" customWidth="1"/>
    <col min="7687" max="7687" width="7.85546875" customWidth="1"/>
    <col min="7688" max="7688" width="5.42578125" customWidth="1"/>
    <col min="7689" max="7689" width="5.140625" customWidth="1"/>
    <col min="7690" max="7690" width="10.140625" customWidth="1"/>
    <col min="7691" max="7691" width="3.140625" customWidth="1"/>
    <col min="7692" max="7692" width="11.28515625" customWidth="1"/>
    <col min="7693" max="7693" width="3.140625" customWidth="1"/>
    <col min="7694" max="7694" width="12.5703125" customWidth="1"/>
    <col min="7695" max="7695" width="2.7109375" customWidth="1"/>
    <col min="7696" max="7696" width="1.28515625" customWidth="1"/>
    <col min="7697" max="7697" width="13.7109375" customWidth="1"/>
    <col min="7698" max="7698" width="5.42578125" customWidth="1"/>
    <col min="7699" max="7699" width="9.85546875" customWidth="1"/>
    <col min="7700" max="7700" width="3.42578125" customWidth="1"/>
    <col min="7701" max="7701" width="4.7109375" customWidth="1"/>
    <col min="7702" max="7702" width="6.7109375" customWidth="1"/>
    <col min="7703" max="7703" width="1.85546875" customWidth="1"/>
    <col min="7704" max="7704" width="13.7109375" customWidth="1"/>
    <col min="7705" max="7705" width="1.28515625" customWidth="1"/>
    <col min="7706" max="7706" width="11.85546875" customWidth="1"/>
    <col min="7707" max="7707" width="3.42578125" customWidth="1"/>
    <col min="7708" max="7708" width="9.42578125" customWidth="1"/>
    <col min="7709" max="7710" width="3.28515625" customWidth="1"/>
    <col min="7711" max="7711" width="9.85546875" customWidth="1"/>
    <col min="7712" max="7712" width="14" customWidth="1"/>
    <col min="7713" max="7713" width="7.5703125" customWidth="1"/>
    <col min="7714" max="7714" width="2" customWidth="1"/>
    <col min="7937" max="7937" width="1.7109375" customWidth="1"/>
    <col min="7938" max="7938" width="3.5703125" customWidth="1"/>
    <col min="7940" max="7940" width="5.140625" customWidth="1"/>
    <col min="7941" max="7941" width="1.85546875" customWidth="1"/>
    <col min="7942" max="7942" width="2.42578125" customWidth="1"/>
    <col min="7943" max="7943" width="7.85546875" customWidth="1"/>
    <col min="7944" max="7944" width="5.42578125" customWidth="1"/>
    <col min="7945" max="7945" width="5.140625" customWidth="1"/>
    <col min="7946" max="7946" width="10.140625" customWidth="1"/>
    <col min="7947" max="7947" width="3.140625" customWidth="1"/>
    <col min="7948" max="7948" width="11.28515625" customWidth="1"/>
    <col min="7949" max="7949" width="3.140625" customWidth="1"/>
    <col min="7950" max="7950" width="12.5703125" customWidth="1"/>
    <col min="7951" max="7951" width="2.7109375" customWidth="1"/>
    <col min="7952" max="7952" width="1.28515625" customWidth="1"/>
    <col min="7953" max="7953" width="13.7109375" customWidth="1"/>
    <col min="7954" max="7954" width="5.42578125" customWidth="1"/>
    <col min="7955" max="7955" width="9.85546875" customWidth="1"/>
    <col min="7956" max="7956" width="3.42578125" customWidth="1"/>
    <col min="7957" max="7957" width="4.7109375" customWidth="1"/>
    <col min="7958" max="7958" width="6.7109375" customWidth="1"/>
    <col min="7959" max="7959" width="1.85546875" customWidth="1"/>
    <col min="7960" max="7960" width="13.7109375" customWidth="1"/>
    <col min="7961" max="7961" width="1.28515625" customWidth="1"/>
    <col min="7962" max="7962" width="11.85546875" customWidth="1"/>
    <col min="7963" max="7963" width="3.42578125" customWidth="1"/>
    <col min="7964" max="7964" width="9.42578125" customWidth="1"/>
    <col min="7965" max="7966" width="3.28515625" customWidth="1"/>
    <col min="7967" max="7967" width="9.85546875" customWidth="1"/>
    <col min="7968" max="7968" width="14" customWidth="1"/>
    <col min="7969" max="7969" width="7.5703125" customWidth="1"/>
    <col min="7970" max="7970" width="2" customWidth="1"/>
    <col min="8193" max="8193" width="1.7109375" customWidth="1"/>
    <col min="8194" max="8194" width="3.5703125" customWidth="1"/>
    <col min="8196" max="8196" width="5.140625" customWidth="1"/>
    <col min="8197" max="8197" width="1.85546875" customWidth="1"/>
    <col min="8198" max="8198" width="2.42578125" customWidth="1"/>
    <col min="8199" max="8199" width="7.85546875" customWidth="1"/>
    <col min="8200" max="8200" width="5.42578125" customWidth="1"/>
    <col min="8201" max="8201" width="5.140625" customWidth="1"/>
    <col min="8202" max="8202" width="10.140625" customWidth="1"/>
    <col min="8203" max="8203" width="3.140625" customWidth="1"/>
    <col min="8204" max="8204" width="11.28515625" customWidth="1"/>
    <col min="8205" max="8205" width="3.140625" customWidth="1"/>
    <col min="8206" max="8206" width="12.5703125" customWidth="1"/>
    <col min="8207" max="8207" width="2.7109375" customWidth="1"/>
    <col min="8208" max="8208" width="1.28515625" customWidth="1"/>
    <col min="8209" max="8209" width="13.7109375" customWidth="1"/>
    <col min="8210" max="8210" width="5.42578125" customWidth="1"/>
    <col min="8211" max="8211" width="9.85546875" customWidth="1"/>
    <col min="8212" max="8212" width="3.42578125" customWidth="1"/>
    <col min="8213" max="8213" width="4.7109375" customWidth="1"/>
    <col min="8214" max="8214" width="6.7109375" customWidth="1"/>
    <col min="8215" max="8215" width="1.85546875" customWidth="1"/>
    <col min="8216" max="8216" width="13.7109375" customWidth="1"/>
    <col min="8217" max="8217" width="1.28515625" customWidth="1"/>
    <col min="8218" max="8218" width="11.85546875" customWidth="1"/>
    <col min="8219" max="8219" width="3.42578125" customWidth="1"/>
    <col min="8220" max="8220" width="9.42578125" customWidth="1"/>
    <col min="8221" max="8222" width="3.28515625" customWidth="1"/>
    <col min="8223" max="8223" width="9.85546875" customWidth="1"/>
    <col min="8224" max="8224" width="14" customWidth="1"/>
    <col min="8225" max="8225" width="7.5703125" customWidth="1"/>
    <col min="8226" max="8226" width="2" customWidth="1"/>
    <col min="8449" max="8449" width="1.7109375" customWidth="1"/>
    <col min="8450" max="8450" width="3.5703125" customWidth="1"/>
    <col min="8452" max="8452" width="5.140625" customWidth="1"/>
    <col min="8453" max="8453" width="1.85546875" customWidth="1"/>
    <col min="8454" max="8454" width="2.42578125" customWidth="1"/>
    <col min="8455" max="8455" width="7.85546875" customWidth="1"/>
    <col min="8456" max="8456" width="5.42578125" customWidth="1"/>
    <col min="8457" max="8457" width="5.140625" customWidth="1"/>
    <col min="8458" max="8458" width="10.140625" customWidth="1"/>
    <col min="8459" max="8459" width="3.140625" customWidth="1"/>
    <col min="8460" max="8460" width="11.28515625" customWidth="1"/>
    <col min="8461" max="8461" width="3.140625" customWidth="1"/>
    <col min="8462" max="8462" width="12.5703125" customWidth="1"/>
    <col min="8463" max="8463" width="2.7109375" customWidth="1"/>
    <col min="8464" max="8464" width="1.28515625" customWidth="1"/>
    <col min="8465" max="8465" width="13.7109375" customWidth="1"/>
    <col min="8466" max="8466" width="5.42578125" customWidth="1"/>
    <col min="8467" max="8467" width="9.85546875" customWidth="1"/>
    <col min="8468" max="8468" width="3.42578125" customWidth="1"/>
    <col min="8469" max="8469" width="4.7109375" customWidth="1"/>
    <col min="8470" max="8470" width="6.7109375" customWidth="1"/>
    <col min="8471" max="8471" width="1.85546875" customWidth="1"/>
    <col min="8472" max="8472" width="13.7109375" customWidth="1"/>
    <col min="8473" max="8473" width="1.28515625" customWidth="1"/>
    <col min="8474" max="8474" width="11.85546875" customWidth="1"/>
    <col min="8475" max="8475" width="3.42578125" customWidth="1"/>
    <col min="8476" max="8476" width="9.42578125" customWidth="1"/>
    <col min="8477" max="8478" width="3.28515625" customWidth="1"/>
    <col min="8479" max="8479" width="9.85546875" customWidth="1"/>
    <col min="8480" max="8480" width="14" customWidth="1"/>
    <col min="8481" max="8481" width="7.5703125" customWidth="1"/>
    <col min="8482" max="8482" width="2" customWidth="1"/>
    <col min="8705" max="8705" width="1.7109375" customWidth="1"/>
    <col min="8706" max="8706" width="3.5703125" customWidth="1"/>
    <col min="8708" max="8708" width="5.140625" customWidth="1"/>
    <col min="8709" max="8709" width="1.85546875" customWidth="1"/>
    <col min="8710" max="8710" width="2.42578125" customWidth="1"/>
    <col min="8711" max="8711" width="7.85546875" customWidth="1"/>
    <col min="8712" max="8712" width="5.42578125" customWidth="1"/>
    <col min="8713" max="8713" width="5.140625" customWidth="1"/>
    <col min="8714" max="8714" width="10.140625" customWidth="1"/>
    <col min="8715" max="8715" width="3.140625" customWidth="1"/>
    <col min="8716" max="8716" width="11.28515625" customWidth="1"/>
    <col min="8717" max="8717" width="3.140625" customWidth="1"/>
    <col min="8718" max="8718" width="12.5703125" customWidth="1"/>
    <col min="8719" max="8719" width="2.7109375" customWidth="1"/>
    <col min="8720" max="8720" width="1.28515625" customWidth="1"/>
    <col min="8721" max="8721" width="13.7109375" customWidth="1"/>
    <col min="8722" max="8722" width="5.42578125" customWidth="1"/>
    <col min="8723" max="8723" width="9.85546875" customWidth="1"/>
    <col min="8724" max="8724" width="3.42578125" customWidth="1"/>
    <col min="8725" max="8725" width="4.7109375" customWidth="1"/>
    <col min="8726" max="8726" width="6.7109375" customWidth="1"/>
    <col min="8727" max="8727" width="1.85546875" customWidth="1"/>
    <col min="8728" max="8728" width="13.7109375" customWidth="1"/>
    <col min="8729" max="8729" width="1.28515625" customWidth="1"/>
    <col min="8730" max="8730" width="11.85546875" customWidth="1"/>
    <col min="8731" max="8731" width="3.42578125" customWidth="1"/>
    <col min="8732" max="8732" width="9.42578125" customWidth="1"/>
    <col min="8733" max="8734" width="3.28515625" customWidth="1"/>
    <col min="8735" max="8735" width="9.85546875" customWidth="1"/>
    <col min="8736" max="8736" width="14" customWidth="1"/>
    <col min="8737" max="8737" width="7.5703125" customWidth="1"/>
    <col min="8738" max="8738" width="2" customWidth="1"/>
    <col min="8961" max="8961" width="1.7109375" customWidth="1"/>
    <col min="8962" max="8962" width="3.5703125" customWidth="1"/>
    <col min="8964" max="8964" width="5.140625" customWidth="1"/>
    <col min="8965" max="8965" width="1.85546875" customWidth="1"/>
    <col min="8966" max="8966" width="2.42578125" customWidth="1"/>
    <col min="8967" max="8967" width="7.85546875" customWidth="1"/>
    <col min="8968" max="8968" width="5.42578125" customWidth="1"/>
    <col min="8969" max="8969" width="5.140625" customWidth="1"/>
    <col min="8970" max="8970" width="10.140625" customWidth="1"/>
    <col min="8971" max="8971" width="3.140625" customWidth="1"/>
    <col min="8972" max="8972" width="11.28515625" customWidth="1"/>
    <col min="8973" max="8973" width="3.140625" customWidth="1"/>
    <col min="8974" max="8974" width="12.5703125" customWidth="1"/>
    <col min="8975" max="8975" width="2.7109375" customWidth="1"/>
    <col min="8976" max="8976" width="1.28515625" customWidth="1"/>
    <col min="8977" max="8977" width="13.7109375" customWidth="1"/>
    <col min="8978" max="8978" width="5.42578125" customWidth="1"/>
    <col min="8979" max="8979" width="9.85546875" customWidth="1"/>
    <col min="8980" max="8980" width="3.42578125" customWidth="1"/>
    <col min="8981" max="8981" width="4.7109375" customWidth="1"/>
    <col min="8982" max="8982" width="6.7109375" customWidth="1"/>
    <col min="8983" max="8983" width="1.85546875" customWidth="1"/>
    <col min="8984" max="8984" width="13.7109375" customWidth="1"/>
    <col min="8985" max="8985" width="1.28515625" customWidth="1"/>
    <col min="8986" max="8986" width="11.85546875" customWidth="1"/>
    <col min="8987" max="8987" width="3.42578125" customWidth="1"/>
    <col min="8988" max="8988" width="9.42578125" customWidth="1"/>
    <col min="8989" max="8990" width="3.28515625" customWidth="1"/>
    <col min="8991" max="8991" width="9.85546875" customWidth="1"/>
    <col min="8992" max="8992" width="14" customWidth="1"/>
    <col min="8993" max="8993" width="7.5703125" customWidth="1"/>
    <col min="8994" max="8994" width="2" customWidth="1"/>
    <col min="9217" max="9217" width="1.7109375" customWidth="1"/>
    <col min="9218" max="9218" width="3.5703125" customWidth="1"/>
    <col min="9220" max="9220" width="5.140625" customWidth="1"/>
    <col min="9221" max="9221" width="1.85546875" customWidth="1"/>
    <col min="9222" max="9222" width="2.42578125" customWidth="1"/>
    <col min="9223" max="9223" width="7.85546875" customWidth="1"/>
    <col min="9224" max="9224" width="5.42578125" customWidth="1"/>
    <col min="9225" max="9225" width="5.140625" customWidth="1"/>
    <col min="9226" max="9226" width="10.140625" customWidth="1"/>
    <col min="9227" max="9227" width="3.140625" customWidth="1"/>
    <col min="9228" max="9228" width="11.28515625" customWidth="1"/>
    <col min="9229" max="9229" width="3.140625" customWidth="1"/>
    <col min="9230" max="9230" width="12.5703125" customWidth="1"/>
    <col min="9231" max="9231" width="2.7109375" customWidth="1"/>
    <col min="9232" max="9232" width="1.28515625" customWidth="1"/>
    <col min="9233" max="9233" width="13.7109375" customWidth="1"/>
    <col min="9234" max="9234" width="5.42578125" customWidth="1"/>
    <col min="9235" max="9235" width="9.85546875" customWidth="1"/>
    <col min="9236" max="9236" width="3.42578125" customWidth="1"/>
    <col min="9237" max="9237" width="4.7109375" customWidth="1"/>
    <col min="9238" max="9238" width="6.7109375" customWidth="1"/>
    <col min="9239" max="9239" width="1.85546875" customWidth="1"/>
    <col min="9240" max="9240" width="13.7109375" customWidth="1"/>
    <col min="9241" max="9241" width="1.28515625" customWidth="1"/>
    <col min="9242" max="9242" width="11.85546875" customWidth="1"/>
    <col min="9243" max="9243" width="3.42578125" customWidth="1"/>
    <col min="9244" max="9244" width="9.42578125" customWidth="1"/>
    <col min="9245" max="9246" width="3.28515625" customWidth="1"/>
    <col min="9247" max="9247" width="9.85546875" customWidth="1"/>
    <col min="9248" max="9248" width="14" customWidth="1"/>
    <col min="9249" max="9249" width="7.5703125" customWidth="1"/>
    <col min="9250" max="9250" width="2" customWidth="1"/>
    <col min="9473" max="9473" width="1.7109375" customWidth="1"/>
    <col min="9474" max="9474" width="3.5703125" customWidth="1"/>
    <col min="9476" max="9476" width="5.140625" customWidth="1"/>
    <col min="9477" max="9477" width="1.85546875" customWidth="1"/>
    <col min="9478" max="9478" width="2.42578125" customWidth="1"/>
    <col min="9479" max="9479" width="7.85546875" customWidth="1"/>
    <col min="9480" max="9480" width="5.42578125" customWidth="1"/>
    <col min="9481" max="9481" width="5.140625" customWidth="1"/>
    <col min="9482" max="9482" width="10.140625" customWidth="1"/>
    <col min="9483" max="9483" width="3.140625" customWidth="1"/>
    <col min="9484" max="9484" width="11.28515625" customWidth="1"/>
    <col min="9485" max="9485" width="3.140625" customWidth="1"/>
    <col min="9486" max="9486" width="12.5703125" customWidth="1"/>
    <col min="9487" max="9487" width="2.7109375" customWidth="1"/>
    <col min="9488" max="9488" width="1.28515625" customWidth="1"/>
    <col min="9489" max="9489" width="13.7109375" customWidth="1"/>
    <col min="9490" max="9490" width="5.42578125" customWidth="1"/>
    <col min="9491" max="9491" width="9.85546875" customWidth="1"/>
    <col min="9492" max="9492" width="3.42578125" customWidth="1"/>
    <col min="9493" max="9493" width="4.7109375" customWidth="1"/>
    <col min="9494" max="9494" width="6.7109375" customWidth="1"/>
    <col min="9495" max="9495" width="1.85546875" customWidth="1"/>
    <col min="9496" max="9496" width="13.7109375" customWidth="1"/>
    <col min="9497" max="9497" width="1.28515625" customWidth="1"/>
    <col min="9498" max="9498" width="11.85546875" customWidth="1"/>
    <col min="9499" max="9499" width="3.42578125" customWidth="1"/>
    <col min="9500" max="9500" width="9.42578125" customWidth="1"/>
    <col min="9501" max="9502" width="3.28515625" customWidth="1"/>
    <col min="9503" max="9503" width="9.85546875" customWidth="1"/>
    <col min="9504" max="9504" width="14" customWidth="1"/>
    <col min="9505" max="9505" width="7.5703125" customWidth="1"/>
    <col min="9506" max="9506" width="2" customWidth="1"/>
    <col min="9729" max="9729" width="1.7109375" customWidth="1"/>
    <col min="9730" max="9730" width="3.5703125" customWidth="1"/>
    <col min="9732" max="9732" width="5.140625" customWidth="1"/>
    <col min="9733" max="9733" width="1.85546875" customWidth="1"/>
    <col min="9734" max="9734" width="2.42578125" customWidth="1"/>
    <col min="9735" max="9735" width="7.85546875" customWidth="1"/>
    <col min="9736" max="9736" width="5.42578125" customWidth="1"/>
    <col min="9737" max="9737" width="5.140625" customWidth="1"/>
    <col min="9738" max="9738" width="10.140625" customWidth="1"/>
    <col min="9739" max="9739" width="3.140625" customWidth="1"/>
    <col min="9740" max="9740" width="11.28515625" customWidth="1"/>
    <col min="9741" max="9741" width="3.140625" customWidth="1"/>
    <col min="9742" max="9742" width="12.5703125" customWidth="1"/>
    <col min="9743" max="9743" width="2.7109375" customWidth="1"/>
    <col min="9744" max="9744" width="1.28515625" customWidth="1"/>
    <col min="9745" max="9745" width="13.7109375" customWidth="1"/>
    <col min="9746" max="9746" width="5.42578125" customWidth="1"/>
    <col min="9747" max="9747" width="9.85546875" customWidth="1"/>
    <col min="9748" max="9748" width="3.42578125" customWidth="1"/>
    <col min="9749" max="9749" width="4.7109375" customWidth="1"/>
    <col min="9750" max="9750" width="6.7109375" customWidth="1"/>
    <col min="9751" max="9751" width="1.85546875" customWidth="1"/>
    <col min="9752" max="9752" width="13.7109375" customWidth="1"/>
    <col min="9753" max="9753" width="1.28515625" customWidth="1"/>
    <col min="9754" max="9754" width="11.85546875" customWidth="1"/>
    <col min="9755" max="9755" width="3.42578125" customWidth="1"/>
    <col min="9756" max="9756" width="9.42578125" customWidth="1"/>
    <col min="9757" max="9758" width="3.28515625" customWidth="1"/>
    <col min="9759" max="9759" width="9.85546875" customWidth="1"/>
    <col min="9760" max="9760" width="14" customWidth="1"/>
    <col min="9761" max="9761" width="7.5703125" customWidth="1"/>
    <col min="9762" max="9762" width="2" customWidth="1"/>
    <col min="9985" max="9985" width="1.7109375" customWidth="1"/>
    <col min="9986" max="9986" width="3.5703125" customWidth="1"/>
    <col min="9988" max="9988" width="5.140625" customWidth="1"/>
    <col min="9989" max="9989" width="1.85546875" customWidth="1"/>
    <col min="9990" max="9990" width="2.42578125" customWidth="1"/>
    <col min="9991" max="9991" width="7.85546875" customWidth="1"/>
    <col min="9992" max="9992" width="5.42578125" customWidth="1"/>
    <col min="9993" max="9993" width="5.140625" customWidth="1"/>
    <col min="9994" max="9994" width="10.140625" customWidth="1"/>
    <col min="9995" max="9995" width="3.140625" customWidth="1"/>
    <col min="9996" max="9996" width="11.28515625" customWidth="1"/>
    <col min="9997" max="9997" width="3.140625" customWidth="1"/>
    <col min="9998" max="9998" width="12.5703125" customWidth="1"/>
    <col min="9999" max="9999" width="2.7109375" customWidth="1"/>
    <col min="10000" max="10000" width="1.28515625" customWidth="1"/>
    <col min="10001" max="10001" width="13.7109375" customWidth="1"/>
    <col min="10002" max="10002" width="5.42578125" customWidth="1"/>
    <col min="10003" max="10003" width="9.85546875" customWidth="1"/>
    <col min="10004" max="10004" width="3.42578125" customWidth="1"/>
    <col min="10005" max="10005" width="4.7109375" customWidth="1"/>
    <col min="10006" max="10006" width="6.7109375" customWidth="1"/>
    <col min="10007" max="10007" width="1.85546875" customWidth="1"/>
    <col min="10008" max="10008" width="13.7109375" customWidth="1"/>
    <col min="10009" max="10009" width="1.28515625" customWidth="1"/>
    <col min="10010" max="10010" width="11.85546875" customWidth="1"/>
    <col min="10011" max="10011" width="3.42578125" customWidth="1"/>
    <col min="10012" max="10012" width="9.42578125" customWidth="1"/>
    <col min="10013" max="10014" width="3.28515625" customWidth="1"/>
    <col min="10015" max="10015" width="9.85546875" customWidth="1"/>
    <col min="10016" max="10016" width="14" customWidth="1"/>
    <col min="10017" max="10017" width="7.5703125" customWidth="1"/>
    <col min="10018" max="10018" width="2" customWidth="1"/>
    <col min="10241" max="10241" width="1.7109375" customWidth="1"/>
    <col min="10242" max="10242" width="3.5703125" customWidth="1"/>
    <col min="10244" max="10244" width="5.140625" customWidth="1"/>
    <col min="10245" max="10245" width="1.85546875" customWidth="1"/>
    <col min="10246" max="10246" width="2.42578125" customWidth="1"/>
    <col min="10247" max="10247" width="7.85546875" customWidth="1"/>
    <col min="10248" max="10248" width="5.42578125" customWidth="1"/>
    <col min="10249" max="10249" width="5.140625" customWidth="1"/>
    <col min="10250" max="10250" width="10.140625" customWidth="1"/>
    <col min="10251" max="10251" width="3.140625" customWidth="1"/>
    <col min="10252" max="10252" width="11.28515625" customWidth="1"/>
    <col min="10253" max="10253" width="3.140625" customWidth="1"/>
    <col min="10254" max="10254" width="12.5703125" customWidth="1"/>
    <col min="10255" max="10255" width="2.7109375" customWidth="1"/>
    <col min="10256" max="10256" width="1.28515625" customWidth="1"/>
    <col min="10257" max="10257" width="13.7109375" customWidth="1"/>
    <col min="10258" max="10258" width="5.42578125" customWidth="1"/>
    <col min="10259" max="10259" width="9.85546875" customWidth="1"/>
    <col min="10260" max="10260" width="3.42578125" customWidth="1"/>
    <col min="10261" max="10261" width="4.7109375" customWidth="1"/>
    <col min="10262" max="10262" width="6.7109375" customWidth="1"/>
    <col min="10263" max="10263" width="1.85546875" customWidth="1"/>
    <col min="10264" max="10264" width="13.7109375" customWidth="1"/>
    <col min="10265" max="10265" width="1.28515625" customWidth="1"/>
    <col min="10266" max="10266" width="11.85546875" customWidth="1"/>
    <col min="10267" max="10267" width="3.42578125" customWidth="1"/>
    <col min="10268" max="10268" width="9.42578125" customWidth="1"/>
    <col min="10269" max="10270" width="3.28515625" customWidth="1"/>
    <col min="10271" max="10271" width="9.85546875" customWidth="1"/>
    <col min="10272" max="10272" width="14" customWidth="1"/>
    <col min="10273" max="10273" width="7.5703125" customWidth="1"/>
    <col min="10274" max="10274" width="2" customWidth="1"/>
    <col min="10497" max="10497" width="1.7109375" customWidth="1"/>
    <col min="10498" max="10498" width="3.5703125" customWidth="1"/>
    <col min="10500" max="10500" width="5.140625" customWidth="1"/>
    <col min="10501" max="10501" width="1.85546875" customWidth="1"/>
    <col min="10502" max="10502" width="2.42578125" customWidth="1"/>
    <col min="10503" max="10503" width="7.85546875" customWidth="1"/>
    <col min="10504" max="10504" width="5.42578125" customWidth="1"/>
    <col min="10505" max="10505" width="5.140625" customWidth="1"/>
    <col min="10506" max="10506" width="10.140625" customWidth="1"/>
    <col min="10507" max="10507" width="3.140625" customWidth="1"/>
    <col min="10508" max="10508" width="11.28515625" customWidth="1"/>
    <col min="10509" max="10509" width="3.140625" customWidth="1"/>
    <col min="10510" max="10510" width="12.5703125" customWidth="1"/>
    <col min="10511" max="10511" width="2.7109375" customWidth="1"/>
    <col min="10512" max="10512" width="1.28515625" customWidth="1"/>
    <col min="10513" max="10513" width="13.7109375" customWidth="1"/>
    <col min="10514" max="10514" width="5.42578125" customWidth="1"/>
    <col min="10515" max="10515" width="9.85546875" customWidth="1"/>
    <col min="10516" max="10516" width="3.42578125" customWidth="1"/>
    <col min="10517" max="10517" width="4.7109375" customWidth="1"/>
    <col min="10518" max="10518" width="6.7109375" customWidth="1"/>
    <col min="10519" max="10519" width="1.85546875" customWidth="1"/>
    <col min="10520" max="10520" width="13.7109375" customWidth="1"/>
    <col min="10521" max="10521" width="1.28515625" customWidth="1"/>
    <col min="10522" max="10522" width="11.85546875" customWidth="1"/>
    <col min="10523" max="10523" width="3.42578125" customWidth="1"/>
    <col min="10524" max="10524" width="9.42578125" customWidth="1"/>
    <col min="10525" max="10526" width="3.28515625" customWidth="1"/>
    <col min="10527" max="10527" width="9.85546875" customWidth="1"/>
    <col min="10528" max="10528" width="14" customWidth="1"/>
    <col min="10529" max="10529" width="7.5703125" customWidth="1"/>
    <col min="10530" max="10530" width="2" customWidth="1"/>
    <col min="10753" max="10753" width="1.7109375" customWidth="1"/>
    <col min="10754" max="10754" width="3.5703125" customWidth="1"/>
    <col min="10756" max="10756" width="5.140625" customWidth="1"/>
    <col min="10757" max="10757" width="1.85546875" customWidth="1"/>
    <col min="10758" max="10758" width="2.42578125" customWidth="1"/>
    <col min="10759" max="10759" width="7.85546875" customWidth="1"/>
    <col min="10760" max="10760" width="5.42578125" customWidth="1"/>
    <col min="10761" max="10761" width="5.140625" customWidth="1"/>
    <col min="10762" max="10762" width="10.140625" customWidth="1"/>
    <col min="10763" max="10763" width="3.140625" customWidth="1"/>
    <col min="10764" max="10764" width="11.28515625" customWidth="1"/>
    <col min="10765" max="10765" width="3.140625" customWidth="1"/>
    <col min="10766" max="10766" width="12.5703125" customWidth="1"/>
    <col min="10767" max="10767" width="2.7109375" customWidth="1"/>
    <col min="10768" max="10768" width="1.28515625" customWidth="1"/>
    <col min="10769" max="10769" width="13.7109375" customWidth="1"/>
    <col min="10770" max="10770" width="5.42578125" customWidth="1"/>
    <col min="10771" max="10771" width="9.85546875" customWidth="1"/>
    <col min="10772" max="10772" width="3.42578125" customWidth="1"/>
    <col min="10773" max="10773" width="4.7109375" customWidth="1"/>
    <col min="10774" max="10774" width="6.7109375" customWidth="1"/>
    <col min="10775" max="10775" width="1.85546875" customWidth="1"/>
    <col min="10776" max="10776" width="13.7109375" customWidth="1"/>
    <col min="10777" max="10777" width="1.28515625" customWidth="1"/>
    <col min="10778" max="10778" width="11.85546875" customWidth="1"/>
    <col min="10779" max="10779" width="3.42578125" customWidth="1"/>
    <col min="10780" max="10780" width="9.42578125" customWidth="1"/>
    <col min="10781" max="10782" width="3.28515625" customWidth="1"/>
    <col min="10783" max="10783" width="9.85546875" customWidth="1"/>
    <col min="10784" max="10784" width="14" customWidth="1"/>
    <col min="10785" max="10785" width="7.5703125" customWidth="1"/>
    <col min="10786" max="10786" width="2" customWidth="1"/>
    <col min="11009" max="11009" width="1.7109375" customWidth="1"/>
    <col min="11010" max="11010" width="3.5703125" customWidth="1"/>
    <col min="11012" max="11012" width="5.140625" customWidth="1"/>
    <col min="11013" max="11013" width="1.85546875" customWidth="1"/>
    <col min="11014" max="11014" width="2.42578125" customWidth="1"/>
    <col min="11015" max="11015" width="7.85546875" customWidth="1"/>
    <col min="11016" max="11016" width="5.42578125" customWidth="1"/>
    <col min="11017" max="11017" width="5.140625" customWidth="1"/>
    <col min="11018" max="11018" width="10.140625" customWidth="1"/>
    <col min="11019" max="11019" width="3.140625" customWidth="1"/>
    <col min="11020" max="11020" width="11.28515625" customWidth="1"/>
    <col min="11021" max="11021" width="3.140625" customWidth="1"/>
    <col min="11022" max="11022" width="12.5703125" customWidth="1"/>
    <col min="11023" max="11023" width="2.7109375" customWidth="1"/>
    <col min="11024" max="11024" width="1.28515625" customWidth="1"/>
    <col min="11025" max="11025" width="13.7109375" customWidth="1"/>
    <col min="11026" max="11026" width="5.42578125" customWidth="1"/>
    <col min="11027" max="11027" width="9.85546875" customWidth="1"/>
    <col min="11028" max="11028" width="3.42578125" customWidth="1"/>
    <col min="11029" max="11029" width="4.7109375" customWidth="1"/>
    <col min="11030" max="11030" width="6.7109375" customWidth="1"/>
    <col min="11031" max="11031" width="1.85546875" customWidth="1"/>
    <col min="11032" max="11032" width="13.7109375" customWidth="1"/>
    <col min="11033" max="11033" width="1.28515625" customWidth="1"/>
    <col min="11034" max="11034" width="11.85546875" customWidth="1"/>
    <col min="11035" max="11035" width="3.42578125" customWidth="1"/>
    <col min="11036" max="11036" width="9.42578125" customWidth="1"/>
    <col min="11037" max="11038" width="3.28515625" customWidth="1"/>
    <col min="11039" max="11039" width="9.85546875" customWidth="1"/>
    <col min="11040" max="11040" width="14" customWidth="1"/>
    <col min="11041" max="11041" width="7.5703125" customWidth="1"/>
    <col min="11042" max="11042" width="2" customWidth="1"/>
    <col min="11265" max="11265" width="1.7109375" customWidth="1"/>
    <col min="11266" max="11266" width="3.5703125" customWidth="1"/>
    <col min="11268" max="11268" width="5.140625" customWidth="1"/>
    <col min="11269" max="11269" width="1.85546875" customWidth="1"/>
    <col min="11270" max="11270" width="2.42578125" customWidth="1"/>
    <col min="11271" max="11271" width="7.85546875" customWidth="1"/>
    <col min="11272" max="11272" width="5.42578125" customWidth="1"/>
    <col min="11273" max="11273" width="5.140625" customWidth="1"/>
    <col min="11274" max="11274" width="10.140625" customWidth="1"/>
    <col min="11275" max="11275" width="3.140625" customWidth="1"/>
    <col min="11276" max="11276" width="11.28515625" customWidth="1"/>
    <col min="11277" max="11277" width="3.140625" customWidth="1"/>
    <col min="11278" max="11278" width="12.5703125" customWidth="1"/>
    <col min="11279" max="11279" width="2.7109375" customWidth="1"/>
    <col min="11280" max="11280" width="1.28515625" customWidth="1"/>
    <col min="11281" max="11281" width="13.7109375" customWidth="1"/>
    <col min="11282" max="11282" width="5.42578125" customWidth="1"/>
    <col min="11283" max="11283" width="9.85546875" customWidth="1"/>
    <col min="11284" max="11284" width="3.42578125" customWidth="1"/>
    <col min="11285" max="11285" width="4.7109375" customWidth="1"/>
    <col min="11286" max="11286" width="6.7109375" customWidth="1"/>
    <col min="11287" max="11287" width="1.85546875" customWidth="1"/>
    <col min="11288" max="11288" width="13.7109375" customWidth="1"/>
    <col min="11289" max="11289" width="1.28515625" customWidth="1"/>
    <col min="11290" max="11290" width="11.85546875" customWidth="1"/>
    <col min="11291" max="11291" width="3.42578125" customWidth="1"/>
    <col min="11292" max="11292" width="9.42578125" customWidth="1"/>
    <col min="11293" max="11294" width="3.28515625" customWidth="1"/>
    <col min="11295" max="11295" width="9.85546875" customWidth="1"/>
    <col min="11296" max="11296" width="14" customWidth="1"/>
    <col min="11297" max="11297" width="7.5703125" customWidth="1"/>
    <col min="11298" max="11298" width="2" customWidth="1"/>
    <col min="11521" max="11521" width="1.7109375" customWidth="1"/>
    <col min="11522" max="11522" width="3.5703125" customWidth="1"/>
    <col min="11524" max="11524" width="5.140625" customWidth="1"/>
    <col min="11525" max="11525" width="1.85546875" customWidth="1"/>
    <col min="11526" max="11526" width="2.42578125" customWidth="1"/>
    <col min="11527" max="11527" width="7.85546875" customWidth="1"/>
    <col min="11528" max="11528" width="5.42578125" customWidth="1"/>
    <col min="11529" max="11529" width="5.140625" customWidth="1"/>
    <col min="11530" max="11530" width="10.140625" customWidth="1"/>
    <col min="11531" max="11531" width="3.140625" customWidth="1"/>
    <col min="11532" max="11532" width="11.28515625" customWidth="1"/>
    <col min="11533" max="11533" width="3.140625" customWidth="1"/>
    <col min="11534" max="11534" width="12.5703125" customWidth="1"/>
    <col min="11535" max="11535" width="2.7109375" customWidth="1"/>
    <col min="11536" max="11536" width="1.28515625" customWidth="1"/>
    <col min="11537" max="11537" width="13.7109375" customWidth="1"/>
    <col min="11538" max="11538" width="5.42578125" customWidth="1"/>
    <col min="11539" max="11539" width="9.85546875" customWidth="1"/>
    <col min="11540" max="11540" width="3.42578125" customWidth="1"/>
    <col min="11541" max="11541" width="4.7109375" customWidth="1"/>
    <col min="11542" max="11542" width="6.7109375" customWidth="1"/>
    <col min="11543" max="11543" width="1.85546875" customWidth="1"/>
    <col min="11544" max="11544" width="13.7109375" customWidth="1"/>
    <col min="11545" max="11545" width="1.28515625" customWidth="1"/>
    <col min="11546" max="11546" width="11.85546875" customWidth="1"/>
    <col min="11547" max="11547" width="3.42578125" customWidth="1"/>
    <col min="11548" max="11548" width="9.42578125" customWidth="1"/>
    <col min="11549" max="11550" width="3.28515625" customWidth="1"/>
    <col min="11551" max="11551" width="9.85546875" customWidth="1"/>
    <col min="11552" max="11552" width="14" customWidth="1"/>
    <col min="11553" max="11553" width="7.5703125" customWidth="1"/>
    <col min="11554" max="11554" width="2" customWidth="1"/>
    <col min="11777" max="11777" width="1.7109375" customWidth="1"/>
    <col min="11778" max="11778" width="3.5703125" customWidth="1"/>
    <col min="11780" max="11780" width="5.140625" customWidth="1"/>
    <col min="11781" max="11781" width="1.85546875" customWidth="1"/>
    <col min="11782" max="11782" width="2.42578125" customWidth="1"/>
    <col min="11783" max="11783" width="7.85546875" customWidth="1"/>
    <col min="11784" max="11784" width="5.42578125" customWidth="1"/>
    <col min="11785" max="11785" width="5.140625" customWidth="1"/>
    <col min="11786" max="11786" width="10.140625" customWidth="1"/>
    <col min="11787" max="11787" width="3.140625" customWidth="1"/>
    <col min="11788" max="11788" width="11.28515625" customWidth="1"/>
    <col min="11789" max="11789" width="3.140625" customWidth="1"/>
    <col min="11790" max="11790" width="12.5703125" customWidth="1"/>
    <col min="11791" max="11791" width="2.7109375" customWidth="1"/>
    <col min="11792" max="11792" width="1.28515625" customWidth="1"/>
    <col min="11793" max="11793" width="13.7109375" customWidth="1"/>
    <col min="11794" max="11794" width="5.42578125" customWidth="1"/>
    <col min="11795" max="11795" width="9.85546875" customWidth="1"/>
    <col min="11796" max="11796" width="3.42578125" customWidth="1"/>
    <col min="11797" max="11797" width="4.7109375" customWidth="1"/>
    <col min="11798" max="11798" width="6.7109375" customWidth="1"/>
    <col min="11799" max="11799" width="1.85546875" customWidth="1"/>
    <col min="11800" max="11800" width="13.7109375" customWidth="1"/>
    <col min="11801" max="11801" width="1.28515625" customWidth="1"/>
    <col min="11802" max="11802" width="11.85546875" customWidth="1"/>
    <col min="11803" max="11803" width="3.42578125" customWidth="1"/>
    <col min="11804" max="11804" width="9.42578125" customWidth="1"/>
    <col min="11805" max="11806" width="3.28515625" customWidth="1"/>
    <col min="11807" max="11807" width="9.85546875" customWidth="1"/>
    <col min="11808" max="11808" width="14" customWidth="1"/>
    <col min="11809" max="11809" width="7.5703125" customWidth="1"/>
    <col min="11810" max="11810" width="2" customWidth="1"/>
    <col min="12033" max="12033" width="1.7109375" customWidth="1"/>
    <col min="12034" max="12034" width="3.5703125" customWidth="1"/>
    <col min="12036" max="12036" width="5.140625" customWidth="1"/>
    <col min="12037" max="12037" width="1.85546875" customWidth="1"/>
    <col min="12038" max="12038" width="2.42578125" customWidth="1"/>
    <col min="12039" max="12039" width="7.85546875" customWidth="1"/>
    <col min="12040" max="12040" width="5.42578125" customWidth="1"/>
    <col min="12041" max="12041" width="5.140625" customWidth="1"/>
    <col min="12042" max="12042" width="10.140625" customWidth="1"/>
    <col min="12043" max="12043" width="3.140625" customWidth="1"/>
    <col min="12044" max="12044" width="11.28515625" customWidth="1"/>
    <col min="12045" max="12045" width="3.140625" customWidth="1"/>
    <col min="12046" max="12046" width="12.5703125" customWidth="1"/>
    <col min="12047" max="12047" width="2.7109375" customWidth="1"/>
    <col min="12048" max="12048" width="1.28515625" customWidth="1"/>
    <col min="12049" max="12049" width="13.7109375" customWidth="1"/>
    <col min="12050" max="12050" width="5.42578125" customWidth="1"/>
    <col min="12051" max="12051" width="9.85546875" customWidth="1"/>
    <col min="12052" max="12052" width="3.42578125" customWidth="1"/>
    <col min="12053" max="12053" width="4.7109375" customWidth="1"/>
    <col min="12054" max="12054" width="6.7109375" customWidth="1"/>
    <col min="12055" max="12055" width="1.85546875" customWidth="1"/>
    <col min="12056" max="12056" width="13.7109375" customWidth="1"/>
    <col min="12057" max="12057" width="1.28515625" customWidth="1"/>
    <col min="12058" max="12058" width="11.85546875" customWidth="1"/>
    <col min="12059" max="12059" width="3.42578125" customWidth="1"/>
    <col min="12060" max="12060" width="9.42578125" customWidth="1"/>
    <col min="12061" max="12062" width="3.28515625" customWidth="1"/>
    <col min="12063" max="12063" width="9.85546875" customWidth="1"/>
    <col min="12064" max="12064" width="14" customWidth="1"/>
    <col min="12065" max="12065" width="7.5703125" customWidth="1"/>
    <col min="12066" max="12066" width="2" customWidth="1"/>
    <col min="12289" max="12289" width="1.7109375" customWidth="1"/>
    <col min="12290" max="12290" width="3.5703125" customWidth="1"/>
    <col min="12292" max="12292" width="5.140625" customWidth="1"/>
    <col min="12293" max="12293" width="1.85546875" customWidth="1"/>
    <col min="12294" max="12294" width="2.42578125" customWidth="1"/>
    <col min="12295" max="12295" width="7.85546875" customWidth="1"/>
    <col min="12296" max="12296" width="5.42578125" customWidth="1"/>
    <col min="12297" max="12297" width="5.140625" customWidth="1"/>
    <col min="12298" max="12298" width="10.140625" customWidth="1"/>
    <col min="12299" max="12299" width="3.140625" customWidth="1"/>
    <col min="12300" max="12300" width="11.28515625" customWidth="1"/>
    <col min="12301" max="12301" width="3.140625" customWidth="1"/>
    <col min="12302" max="12302" width="12.5703125" customWidth="1"/>
    <col min="12303" max="12303" width="2.7109375" customWidth="1"/>
    <col min="12304" max="12304" width="1.28515625" customWidth="1"/>
    <col min="12305" max="12305" width="13.7109375" customWidth="1"/>
    <col min="12306" max="12306" width="5.42578125" customWidth="1"/>
    <col min="12307" max="12307" width="9.85546875" customWidth="1"/>
    <col min="12308" max="12308" width="3.42578125" customWidth="1"/>
    <col min="12309" max="12309" width="4.7109375" customWidth="1"/>
    <col min="12310" max="12310" width="6.7109375" customWidth="1"/>
    <col min="12311" max="12311" width="1.85546875" customWidth="1"/>
    <col min="12312" max="12312" width="13.7109375" customWidth="1"/>
    <col min="12313" max="12313" width="1.28515625" customWidth="1"/>
    <col min="12314" max="12314" width="11.85546875" customWidth="1"/>
    <col min="12315" max="12315" width="3.42578125" customWidth="1"/>
    <col min="12316" max="12316" width="9.42578125" customWidth="1"/>
    <col min="12317" max="12318" width="3.28515625" customWidth="1"/>
    <col min="12319" max="12319" width="9.85546875" customWidth="1"/>
    <col min="12320" max="12320" width="14" customWidth="1"/>
    <col min="12321" max="12321" width="7.5703125" customWidth="1"/>
    <col min="12322" max="12322" width="2" customWidth="1"/>
    <col min="12545" max="12545" width="1.7109375" customWidth="1"/>
    <col min="12546" max="12546" width="3.5703125" customWidth="1"/>
    <col min="12548" max="12548" width="5.140625" customWidth="1"/>
    <col min="12549" max="12549" width="1.85546875" customWidth="1"/>
    <col min="12550" max="12550" width="2.42578125" customWidth="1"/>
    <col min="12551" max="12551" width="7.85546875" customWidth="1"/>
    <col min="12552" max="12552" width="5.42578125" customWidth="1"/>
    <col min="12553" max="12553" width="5.140625" customWidth="1"/>
    <col min="12554" max="12554" width="10.140625" customWidth="1"/>
    <col min="12555" max="12555" width="3.140625" customWidth="1"/>
    <col min="12556" max="12556" width="11.28515625" customWidth="1"/>
    <col min="12557" max="12557" width="3.140625" customWidth="1"/>
    <col min="12558" max="12558" width="12.5703125" customWidth="1"/>
    <col min="12559" max="12559" width="2.7109375" customWidth="1"/>
    <col min="12560" max="12560" width="1.28515625" customWidth="1"/>
    <col min="12561" max="12561" width="13.7109375" customWidth="1"/>
    <col min="12562" max="12562" width="5.42578125" customWidth="1"/>
    <col min="12563" max="12563" width="9.85546875" customWidth="1"/>
    <col min="12564" max="12564" width="3.42578125" customWidth="1"/>
    <col min="12565" max="12565" width="4.7109375" customWidth="1"/>
    <col min="12566" max="12566" width="6.7109375" customWidth="1"/>
    <col min="12567" max="12567" width="1.85546875" customWidth="1"/>
    <col min="12568" max="12568" width="13.7109375" customWidth="1"/>
    <col min="12569" max="12569" width="1.28515625" customWidth="1"/>
    <col min="12570" max="12570" width="11.85546875" customWidth="1"/>
    <col min="12571" max="12571" width="3.42578125" customWidth="1"/>
    <col min="12572" max="12572" width="9.42578125" customWidth="1"/>
    <col min="12573" max="12574" width="3.28515625" customWidth="1"/>
    <col min="12575" max="12575" width="9.85546875" customWidth="1"/>
    <col min="12576" max="12576" width="14" customWidth="1"/>
    <col min="12577" max="12577" width="7.5703125" customWidth="1"/>
    <col min="12578" max="12578" width="2" customWidth="1"/>
    <col min="12801" max="12801" width="1.7109375" customWidth="1"/>
    <col min="12802" max="12802" width="3.5703125" customWidth="1"/>
    <col min="12804" max="12804" width="5.140625" customWidth="1"/>
    <col min="12805" max="12805" width="1.85546875" customWidth="1"/>
    <col min="12806" max="12806" width="2.42578125" customWidth="1"/>
    <col min="12807" max="12807" width="7.85546875" customWidth="1"/>
    <col min="12808" max="12808" width="5.42578125" customWidth="1"/>
    <col min="12809" max="12809" width="5.140625" customWidth="1"/>
    <col min="12810" max="12810" width="10.140625" customWidth="1"/>
    <col min="12811" max="12811" width="3.140625" customWidth="1"/>
    <col min="12812" max="12812" width="11.28515625" customWidth="1"/>
    <col min="12813" max="12813" width="3.140625" customWidth="1"/>
    <col min="12814" max="12814" width="12.5703125" customWidth="1"/>
    <col min="12815" max="12815" width="2.7109375" customWidth="1"/>
    <col min="12816" max="12816" width="1.28515625" customWidth="1"/>
    <col min="12817" max="12817" width="13.7109375" customWidth="1"/>
    <col min="12818" max="12818" width="5.42578125" customWidth="1"/>
    <col min="12819" max="12819" width="9.85546875" customWidth="1"/>
    <col min="12820" max="12820" width="3.42578125" customWidth="1"/>
    <col min="12821" max="12821" width="4.7109375" customWidth="1"/>
    <col min="12822" max="12822" width="6.7109375" customWidth="1"/>
    <col min="12823" max="12823" width="1.85546875" customWidth="1"/>
    <col min="12824" max="12824" width="13.7109375" customWidth="1"/>
    <col min="12825" max="12825" width="1.28515625" customWidth="1"/>
    <col min="12826" max="12826" width="11.85546875" customWidth="1"/>
    <col min="12827" max="12827" width="3.42578125" customWidth="1"/>
    <col min="12828" max="12828" width="9.42578125" customWidth="1"/>
    <col min="12829" max="12830" width="3.28515625" customWidth="1"/>
    <col min="12831" max="12831" width="9.85546875" customWidth="1"/>
    <col min="12832" max="12832" width="14" customWidth="1"/>
    <col min="12833" max="12833" width="7.5703125" customWidth="1"/>
    <col min="12834" max="12834" width="2" customWidth="1"/>
    <col min="13057" max="13057" width="1.7109375" customWidth="1"/>
    <col min="13058" max="13058" width="3.5703125" customWidth="1"/>
    <col min="13060" max="13060" width="5.140625" customWidth="1"/>
    <col min="13061" max="13061" width="1.85546875" customWidth="1"/>
    <col min="13062" max="13062" width="2.42578125" customWidth="1"/>
    <col min="13063" max="13063" width="7.85546875" customWidth="1"/>
    <col min="13064" max="13064" width="5.42578125" customWidth="1"/>
    <col min="13065" max="13065" width="5.140625" customWidth="1"/>
    <col min="13066" max="13066" width="10.140625" customWidth="1"/>
    <col min="13067" max="13067" width="3.140625" customWidth="1"/>
    <col min="13068" max="13068" width="11.28515625" customWidth="1"/>
    <col min="13069" max="13069" width="3.140625" customWidth="1"/>
    <col min="13070" max="13070" width="12.5703125" customWidth="1"/>
    <col min="13071" max="13071" width="2.7109375" customWidth="1"/>
    <col min="13072" max="13072" width="1.28515625" customWidth="1"/>
    <col min="13073" max="13073" width="13.7109375" customWidth="1"/>
    <col min="13074" max="13074" width="5.42578125" customWidth="1"/>
    <col min="13075" max="13075" width="9.85546875" customWidth="1"/>
    <col min="13076" max="13076" width="3.42578125" customWidth="1"/>
    <col min="13077" max="13077" width="4.7109375" customWidth="1"/>
    <col min="13078" max="13078" width="6.7109375" customWidth="1"/>
    <col min="13079" max="13079" width="1.85546875" customWidth="1"/>
    <col min="13080" max="13080" width="13.7109375" customWidth="1"/>
    <col min="13081" max="13081" width="1.28515625" customWidth="1"/>
    <col min="13082" max="13082" width="11.85546875" customWidth="1"/>
    <col min="13083" max="13083" width="3.42578125" customWidth="1"/>
    <col min="13084" max="13084" width="9.42578125" customWidth="1"/>
    <col min="13085" max="13086" width="3.28515625" customWidth="1"/>
    <col min="13087" max="13087" width="9.85546875" customWidth="1"/>
    <col min="13088" max="13088" width="14" customWidth="1"/>
    <col min="13089" max="13089" width="7.5703125" customWidth="1"/>
    <col min="13090" max="13090" width="2" customWidth="1"/>
    <col min="13313" max="13313" width="1.7109375" customWidth="1"/>
    <col min="13314" max="13314" width="3.5703125" customWidth="1"/>
    <col min="13316" max="13316" width="5.140625" customWidth="1"/>
    <col min="13317" max="13317" width="1.85546875" customWidth="1"/>
    <col min="13318" max="13318" width="2.42578125" customWidth="1"/>
    <col min="13319" max="13319" width="7.85546875" customWidth="1"/>
    <col min="13320" max="13320" width="5.42578125" customWidth="1"/>
    <col min="13321" max="13321" width="5.140625" customWidth="1"/>
    <col min="13322" max="13322" width="10.140625" customWidth="1"/>
    <col min="13323" max="13323" width="3.140625" customWidth="1"/>
    <col min="13324" max="13324" width="11.28515625" customWidth="1"/>
    <col min="13325" max="13325" width="3.140625" customWidth="1"/>
    <col min="13326" max="13326" width="12.5703125" customWidth="1"/>
    <col min="13327" max="13327" width="2.7109375" customWidth="1"/>
    <col min="13328" max="13328" width="1.28515625" customWidth="1"/>
    <col min="13329" max="13329" width="13.7109375" customWidth="1"/>
    <col min="13330" max="13330" width="5.42578125" customWidth="1"/>
    <col min="13331" max="13331" width="9.85546875" customWidth="1"/>
    <col min="13332" max="13332" width="3.42578125" customWidth="1"/>
    <col min="13333" max="13333" width="4.7109375" customWidth="1"/>
    <col min="13334" max="13334" width="6.7109375" customWidth="1"/>
    <col min="13335" max="13335" width="1.85546875" customWidth="1"/>
    <col min="13336" max="13336" width="13.7109375" customWidth="1"/>
    <col min="13337" max="13337" width="1.28515625" customWidth="1"/>
    <col min="13338" max="13338" width="11.85546875" customWidth="1"/>
    <col min="13339" max="13339" width="3.42578125" customWidth="1"/>
    <col min="13340" max="13340" width="9.42578125" customWidth="1"/>
    <col min="13341" max="13342" width="3.28515625" customWidth="1"/>
    <col min="13343" max="13343" width="9.85546875" customWidth="1"/>
    <col min="13344" max="13344" width="14" customWidth="1"/>
    <col min="13345" max="13345" width="7.5703125" customWidth="1"/>
    <col min="13346" max="13346" width="2" customWidth="1"/>
    <col min="13569" max="13569" width="1.7109375" customWidth="1"/>
    <col min="13570" max="13570" width="3.5703125" customWidth="1"/>
    <col min="13572" max="13572" width="5.140625" customWidth="1"/>
    <col min="13573" max="13573" width="1.85546875" customWidth="1"/>
    <col min="13574" max="13574" width="2.42578125" customWidth="1"/>
    <col min="13575" max="13575" width="7.85546875" customWidth="1"/>
    <col min="13576" max="13576" width="5.42578125" customWidth="1"/>
    <col min="13577" max="13577" width="5.140625" customWidth="1"/>
    <col min="13578" max="13578" width="10.140625" customWidth="1"/>
    <col min="13579" max="13579" width="3.140625" customWidth="1"/>
    <col min="13580" max="13580" width="11.28515625" customWidth="1"/>
    <col min="13581" max="13581" width="3.140625" customWidth="1"/>
    <col min="13582" max="13582" width="12.5703125" customWidth="1"/>
    <col min="13583" max="13583" width="2.7109375" customWidth="1"/>
    <col min="13584" max="13584" width="1.28515625" customWidth="1"/>
    <col min="13585" max="13585" width="13.7109375" customWidth="1"/>
    <col min="13586" max="13586" width="5.42578125" customWidth="1"/>
    <col min="13587" max="13587" width="9.85546875" customWidth="1"/>
    <col min="13588" max="13588" width="3.42578125" customWidth="1"/>
    <col min="13589" max="13589" width="4.7109375" customWidth="1"/>
    <col min="13590" max="13590" width="6.7109375" customWidth="1"/>
    <col min="13591" max="13591" width="1.85546875" customWidth="1"/>
    <col min="13592" max="13592" width="13.7109375" customWidth="1"/>
    <col min="13593" max="13593" width="1.28515625" customWidth="1"/>
    <col min="13594" max="13594" width="11.85546875" customWidth="1"/>
    <col min="13595" max="13595" width="3.42578125" customWidth="1"/>
    <col min="13596" max="13596" width="9.42578125" customWidth="1"/>
    <col min="13597" max="13598" width="3.28515625" customWidth="1"/>
    <col min="13599" max="13599" width="9.85546875" customWidth="1"/>
    <col min="13600" max="13600" width="14" customWidth="1"/>
    <col min="13601" max="13601" width="7.5703125" customWidth="1"/>
    <col min="13602" max="13602" width="2" customWidth="1"/>
    <col min="13825" max="13825" width="1.7109375" customWidth="1"/>
    <col min="13826" max="13826" width="3.5703125" customWidth="1"/>
    <col min="13828" max="13828" width="5.140625" customWidth="1"/>
    <col min="13829" max="13829" width="1.85546875" customWidth="1"/>
    <col min="13830" max="13830" width="2.42578125" customWidth="1"/>
    <col min="13831" max="13831" width="7.85546875" customWidth="1"/>
    <col min="13832" max="13832" width="5.42578125" customWidth="1"/>
    <col min="13833" max="13833" width="5.140625" customWidth="1"/>
    <col min="13834" max="13834" width="10.140625" customWidth="1"/>
    <col min="13835" max="13835" width="3.140625" customWidth="1"/>
    <col min="13836" max="13836" width="11.28515625" customWidth="1"/>
    <col min="13837" max="13837" width="3.140625" customWidth="1"/>
    <col min="13838" max="13838" width="12.5703125" customWidth="1"/>
    <col min="13839" max="13839" width="2.7109375" customWidth="1"/>
    <col min="13840" max="13840" width="1.28515625" customWidth="1"/>
    <col min="13841" max="13841" width="13.7109375" customWidth="1"/>
    <col min="13842" max="13842" width="5.42578125" customWidth="1"/>
    <col min="13843" max="13843" width="9.85546875" customWidth="1"/>
    <col min="13844" max="13844" width="3.42578125" customWidth="1"/>
    <col min="13845" max="13845" width="4.7109375" customWidth="1"/>
    <col min="13846" max="13846" width="6.7109375" customWidth="1"/>
    <col min="13847" max="13847" width="1.85546875" customWidth="1"/>
    <col min="13848" max="13848" width="13.7109375" customWidth="1"/>
    <col min="13849" max="13849" width="1.28515625" customWidth="1"/>
    <col min="13850" max="13850" width="11.85546875" customWidth="1"/>
    <col min="13851" max="13851" width="3.42578125" customWidth="1"/>
    <col min="13852" max="13852" width="9.42578125" customWidth="1"/>
    <col min="13853" max="13854" width="3.28515625" customWidth="1"/>
    <col min="13855" max="13855" width="9.85546875" customWidth="1"/>
    <col min="13856" max="13856" width="14" customWidth="1"/>
    <col min="13857" max="13857" width="7.5703125" customWidth="1"/>
    <col min="13858" max="13858" width="2" customWidth="1"/>
    <col min="14081" max="14081" width="1.7109375" customWidth="1"/>
    <col min="14082" max="14082" width="3.5703125" customWidth="1"/>
    <col min="14084" max="14084" width="5.140625" customWidth="1"/>
    <col min="14085" max="14085" width="1.85546875" customWidth="1"/>
    <col min="14086" max="14086" width="2.42578125" customWidth="1"/>
    <col min="14087" max="14087" width="7.85546875" customWidth="1"/>
    <col min="14088" max="14088" width="5.42578125" customWidth="1"/>
    <col min="14089" max="14089" width="5.140625" customWidth="1"/>
    <col min="14090" max="14090" width="10.140625" customWidth="1"/>
    <col min="14091" max="14091" width="3.140625" customWidth="1"/>
    <col min="14092" max="14092" width="11.28515625" customWidth="1"/>
    <col min="14093" max="14093" width="3.140625" customWidth="1"/>
    <col min="14094" max="14094" width="12.5703125" customWidth="1"/>
    <col min="14095" max="14095" width="2.7109375" customWidth="1"/>
    <col min="14096" max="14096" width="1.28515625" customWidth="1"/>
    <col min="14097" max="14097" width="13.7109375" customWidth="1"/>
    <col min="14098" max="14098" width="5.42578125" customWidth="1"/>
    <col min="14099" max="14099" width="9.85546875" customWidth="1"/>
    <col min="14100" max="14100" width="3.42578125" customWidth="1"/>
    <col min="14101" max="14101" width="4.7109375" customWidth="1"/>
    <col min="14102" max="14102" width="6.7109375" customWidth="1"/>
    <col min="14103" max="14103" width="1.85546875" customWidth="1"/>
    <col min="14104" max="14104" width="13.7109375" customWidth="1"/>
    <col min="14105" max="14105" width="1.28515625" customWidth="1"/>
    <col min="14106" max="14106" width="11.85546875" customWidth="1"/>
    <col min="14107" max="14107" width="3.42578125" customWidth="1"/>
    <col min="14108" max="14108" width="9.42578125" customWidth="1"/>
    <col min="14109" max="14110" width="3.28515625" customWidth="1"/>
    <col min="14111" max="14111" width="9.85546875" customWidth="1"/>
    <col min="14112" max="14112" width="14" customWidth="1"/>
    <col min="14113" max="14113" width="7.5703125" customWidth="1"/>
    <col min="14114" max="14114" width="2" customWidth="1"/>
    <col min="14337" max="14337" width="1.7109375" customWidth="1"/>
    <col min="14338" max="14338" width="3.5703125" customWidth="1"/>
    <col min="14340" max="14340" width="5.140625" customWidth="1"/>
    <col min="14341" max="14341" width="1.85546875" customWidth="1"/>
    <col min="14342" max="14342" width="2.42578125" customWidth="1"/>
    <col min="14343" max="14343" width="7.85546875" customWidth="1"/>
    <col min="14344" max="14344" width="5.42578125" customWidth="1"/>
    <col min="14345" max="14345" width="5.140625" customWidth="1"/>
    <col min="14346" max="14346" width="10.140625" customWidth="1"/>
    <col min="14347" max="14347" width="3.140625" customWidth="1"/>
    <col min="14348" max="14348" width="11.28515625" customWidth="1"/>
    <col min="14349" max="14349" width="3.140625" customWidth="1"/>
    <col min="14350" max="14350" width="12.5703125" customWidth="1"/>
    <col min="14351" max="14351" width="2.7109375" customWidth="1"/>
    <col min="14352" max="14352" width="1.28515625" customWidth="1"/>
    <col min="14353" max="14353" width="13.7109375" customWidth="1"/>
    <col min="14354" max="14354" width="5.42578125" customWidth="1"/>
    <col min="14355" max="14355" width="9.85546875" customWidth="1"/>
    <col min="14356" max="14356" width="3.42578125" customWidth="1"/>
    <col min="14357" max="14357" width="4.7109375" customWidth="1"/>
    <col min="14358" max="14358" width="6.7109375" customWidth="1"/>
    <col min="14359" max="14359" width="1.85546875" customWidth="1"/>
    <col min="14360" max="14360" width="13.7109375" customWidth="1"/>
    <col min="14361" max="14361" width="1.28515625" customWidth="1"/>
    <col min="14362" max="14362" width="11.85546875" customWidth="1"/>
    <col min="14363" max="14363" width="3.42578125" customWidth="1"/>
    <col min="14364" max="14364" width="9.42578125" customWidth="1"/>
    <col min="14365" max="14366" width="3.28515625" customWidth="1"/>
    <col min="14367" max="14367" width="9.85546875" customWidth="1"/>
    <col min="14368" max="14368" width="14" customWidth="1"/>
    <col min="14369" max="14369" width="7.5703125" customWidth="1"/>
    <col min="14370" max="14370" width="2" customWidth="1"/>
    <col min="14593" max="14593" width="1.7109375" customWidth="1"/>
    <col min="14594" max="14594" width="3.5703125" customWidth="1"/>
    <col min="14596" max="14596" width="5.140625" customWidth="1"/>
    <col min="14597" max="14597" width="1.85546875" customWidth="1"/>
    <col min="14598" max="14598" width="2.42578125" customWidth="1"/>
    <col min="14599" max="14599" width="7.85546875" customWidth="1"/>
    <col min="14600" max="14600" width="5.42578125" customWidth="1"/>
    <col min="14601" max="14601" width="5.140625" customWidth="1"/>
    <col min="14602" max="14602" width="10.140625" customWidth="1"/>
    <col min="14603" max="14603" width="3.140625" customWidth="1"/>
    <col min="14604" max="14604" width="11.28515625" customWidth="1"/>
    <col min="14605" max="14605" width="3.140625" customWidth="1"/>
    <col min="14606" max="14606" width="12.5703125" customWidth="1"/>
    <col min="14607" max="14607" width="2.7109375" customWidth="1"/>
    <col min="14608" max="14608" width="1.28515625" customWidth="1"/>
    <col min="14609" max="14609" width="13.7109375" customWidth="1"/>
    <col min="14610" max="14610" width="5.42578125" customWidth="1"/>
    <col min="14611" max="14611" width="9.85546875" customWidth="1"/>
    <col min="14612" max="14612" width="3.42578125" customWidth="1"/>
    <col min="14613" max="14613" width="4.7109375" customWidth="1"/>
    <col min="14614" max="14614" width="6.7109375" customWidth="1"/>
    <col min="14615" max="14615" width="1.85546875" customWidth="1"/>
    <col min="14616" max="14616" width="13.7109375" customWidth="1"/>
    <col min="14617" max="14617" width="1.28515625" customWidth="1"/>
    <col min="14618" max="14618" width="11.85546875" customWidth="1"/>
    <col min="14619" max="14619" width="3.42578125" customWidth="1"/>
    <col min="14620" max="14620" width="9.42578125" customWidth="1"/>
    <col min="14621" max="14622" width="3.28515625" customWidth="1"/>
    <col min="14623" max="14623" width="9.85546875" customWidth="1"/>
    <col min="14624" max="14624" width="14" customWidth="1"/>
    <col min="14625" max="14625" width="7.5703125" customWidth="1"/>
    <col min="14626" max="14626" width="2" customWidth="1"/>
    <col min="14849" max="14849" width="1.7109375" customWidth="1"/>
    <col min="14850" max="14850" width="3.5703125" customWidth="1"/>
    <col min="14852" max="14852" width="5.140625" customWidth="1"/>
    <col min="14853" max="14853" width="1.85546875" customWidth="1"/>
    <col min="14854" max="14854" width="2.42578125" customWidth="1"/>
    <col min="14855" max="14855" width="7.85546875" customWidth="1"/>
    <col min="14856" max="14856" width="5.42578125" customWidth="1"/>
    <col min="14857" max="14857" width="5.140625" customWidth="1"/>
    <col min="14858" max="14858" width="10.140625" customWidth="1"/>
    <col min="14859" max="14859" width="3.140625" customWidth="1"/>
    <col min="14860" max="14860" width="11.28515625" customWidth="1"/>
    <col min="14861" max="14861" width="3.140625" customWidth="1"/>
    <col min="14862" max="14862" width="12.5703125" customWidth="1"/>
    <col min="14863" max="14863" width="2.7109375" customWidth="1"/>
    <col min="14864" max="14864" width="1.28515625" customWidth="1"/>
    <col min="14865" max="14865" width="13.7109375" customWidth="1"/>
    <col min="14866" max="14866" width="5.42578125" customWidth="1"/>
    <col min="14867" max="14867" width="9.85546875" customWidth="1"/>
    <col min="14868" max="14868" width="3.42578125" customWidth="1"/>
    <col min="14869" max="14869" width="4.7109375" customWidth="1"/>
    <col min="14870" max="14870" width="6.7109375" customWidth="1"/>
    <col min="14871" max="14871" width="1.85546875" customWidth="1"/>
    <col min="14872" max="14872" width="13.7109375" customWidth="1"/>
    <col min="14873" max="14873" width="1.28515625" customWidth="1"/>
    <col min="14874" max="14874" width="11.85546875" customWidth="1"/>
    <col min="14875" max="14875" width="3.42578125" customWidth="1"/>
    <col min="14876" max="14876" width="9.42578125" customWidth="1"/>
    <col min="14877" max="14878" width="3.28515625" customWidth="1"/>
    <col min="14879" max="14879" width="9.85546875" customWidth="1"/>
    <col min="14880" max="14880" width="14" customWidth="1"/>
    <col min="14881" max="14881" width="7.5703125" customWidth="1"/>
    <col min="14882" max="14882" width="2" customWidth="1"/>
    <col min="15105" max="15105" width="1.7109375" customWidth="1"/>
    <col min="15106" max="15106" width="3.5703125" customWidth="1"/>
    <col min="15108" max="15108" width="5.140625" customWidth="1"/>
    <col min="15109" max="15109" width="1.85546875" customWidth="1"/>
    <col min="15110" max="15110" width="2.42578125" customWidth="1"/>
    <col min="15111" max="15111" width="7.85546875" customWidth="1"/>
    <col min="15112" max="15112" width="5.42578125" customWidth="1"/>
    <col min="15113" max="15113" width="5.140625" customWidth="1"/>
    <col min="15114" max="15114" width="10.140625" customWidth="1"/>
    <col min="15115" max="15115" width="3.140625" customWidth="1"/>
    <col min="15116" max="15116" width="11.28515625" customWidth="1"/>
    <col min="15117" max="15117" width="3.140625" customWidth="1"/>
    <col min="15118" max="15118" width="12.5703125" customWidth="1"/>
    <col min="15119" max="15119" width="2.7109375" customWidth="1"/>
    <col min="15120" max="15120" width="1.28515625" customWidth="1"/>
    <col min="15121" max="15121" width="13.7109375" customWidth="1"/>
    <col min="15122" max="15122" width="5.42578125" customWidth="1"/>
    <col min="15123" max="15123" width="9.85546875" customWidth="1"/>
    <col min="15124" max="15124" width="3.42578125" customWidth="1"/>
    <col min="15125" max="15125" width="4.7109375" customWidth="1"/>
    <col min="15126" max="15126" width="6.7109375" customWidth="1"/>
    <col min="15127" max="15127" width="1.85546875" customWidth="1"/>
    <col min="15128" max="15128" width="13.7109375" customWidth="1"/>
    <col min="15129" max="15129" width="1.28515625" customWidth="1"/>
    <col min="15130" max="15130" width="11.85546875" customWidth="1"/>
    <col min="15131" max="15131" width="3.42578125" customWidth="1"/>
    <col min="15132" max="15132" width="9.42578125" customWidth="1"/>
    <col min="15133" max="15134" width="3.28515625" customWidth="1"/>
    <col min="15135" max="15135" width="9.85546875" customWidth="1"/>
    <col min="15136" max="15136" width="14" customWidth="1"/>
    <col min="15137" max="15137" width="7.5703125" customWidth="1"/>
    <col min="15138" max="15138" width="2" customWidth="1"/>
    <col min="15361" max="15361" width="1.7109375" customWidth="1"/>
    <col min="15362" max="15362" width="3.5703125" customWidth="1"/>
    <col min="15364" max="15364" width="5.140625" customWidth="1"/>
    <col min="15365" max="15365" width="1.85546875" customWidth="1"/>
    <col min="15366" max="15366" width="2.42578125" customWidth="1"/>
    <col min="15367" max="15367" width="7.85546875" customWidth="1"/>
    <col min="15368" max="15368" width="5.42578125" customWidth="1"/>
    <col min="15369" max="15369" width="5.140625" customWidth="1"/>
    <col min="15370" max="15370" width="10.140625" customWidth="1"/>
    <col min="15371" max="15371" width="3.140625" customWidth="1"/>
    <col min="15372" max="15372" width="11.28515625" customWidth="1"/>
    <col min="15373" max="15373" width="3.140625" customWidth="1"/>
    <col min="15374" max="15374" width="12.5703125" customWidth="1"/>
    <col min="15375" max="15375" width="2.7109375" customWidth="1"/>
    <col min="15376" max="15376" width="1.28515625" customWidth="1"/>
    <col min="15377" max="15377" width="13.7109375" customWidth="1"/>
    <col min="15378" max="15378" width="5.42578125" customWidth="1"/>
    <col min="15379" max="15379" width="9.85546875" customWidth="1"/>
    <col min="15380" max="15380" width="3.42578125" customWidth="1"/>
    <col min="15381" max="15381" width="4.7109375" customWidth="1"/>
    <col min="15382" max="15382" width="6.7109375" customWidth="1"/>
    <col min="15383" max="15383" width="1.85546875" customWidth="1"/>
    <col min="15384" max="15384" width="13.7109375" customWidth="1"/>
    <col min="15385" max="15385" width="1.28515625" customWidth="1"/>
    <col min="15386" max="15386" width="11.85546875" customWidth="1"/>
    <col min="15387" max="15387" width="3.42578125" customWidth="1"/>
    <col min="15388" max="15388" width="9.42578125" customWidth="1"/>
    <col min="15389" max="15390" width="3.28515625" customWidth="1"/>
    <col min="15391" max="15391" width="9.85546875" customWidth="1"/>
    <col min="15392" max="15392" width="14" customWidth="1"/>
    <col min="15393" max="15393" width="7.5703125" customWidth="1"/>
    <col min="15394" max="15394" width="2" customWidth="1"/>
    <col min="15617" max="15617" width="1.7109375" customWidth="1"/>
    <col min="15618" max="15618" width="3.5703125" customWidth="1"/>
    <col min="15620" max="15620" width="5.140625" customWidth="1"/>
    <col min="15621" max="15621" width="1.85546875" customWidth="1"/>
    <col min="15622" max="15622" width="2.42578125" customWidth="1"/>
    <col min="15623" max="15623" width="7.85546875" customWidth="1"/>
    <col min="15624" max="15624" width="5.42578125" customWidth="1"/>
    <col min="15625" max="15625" width="5.140625" customWidth="1"/>
    <col min="15626" max="15626" width="10.140625" customWidth="1"/>
    <col min="15627" max="15627" width="3.140625" customWidth="1"/>
    <col min="15628" max="15628" width="11.28515625" customWidth="1"/>
    <col min="15629" max="15629" width="3.140625" customWidth="1"/>
    <col min="15630" max="15630" width="12.5703125" customWidth="1"/>
    <col min="15631" max="15631" width="2.7109375" customWidth="1"/>
    <col min="15632" max="15632" width="1.28515625" customWidth="1"/>
    <col min="15633" max="15633" width="13.7109375" customWidth="1"/>
    <col min="15634" max="15634" width="5.42578125" customWidth="1"/>
    <col min="15635" max="15635" width="9.85546875" customWidth="1"/>
    <col min="15636" max="15636" width="3.42578125" customWidth="1"/>
    <col min="15637" max="15637" width="4.7109375" customWidth="1"/>
    <col min="15638" max="15638" width="6.7109375" customWidth="1"/>
    <col min="15639" max="15639" width="1.85546875" customWidth="1"/>
    <col min="15640" max="15640" width="13.7109375" customWidth="1"/>
    <col min="15641" max="15641" width="1.28515625" customWidth="1"/>
    <col min="15642" max="15642" width="11.85546875" customWidth="1"/>
    <col min="15643" max="15643" width="3.42578125" customWidth="1"/>
    <col min="15644" max="15644" width="9.42578125" customWidth="1"/>
    <col min="15645" max="15646" width="3.28515625" customWidth="1"/>
    <col min="15647" max="15647" width="9.85546875" customWidth="1"/>
    <col min="15648" max="15648" width="14" customWidth="1"/>
    <col min="15649" max="15649" width="7.5703125" customWidth="1"/>
    <col min="15650" max="15650" width="2" customWidth="1"/>
    <col min="15873" max="15873" width="1.7109375" customWidth="1"/>
    <col min="15874" max="15874" width="3.5703125" customWidth="1"/>
    <col min="15876" max="15876" width="5.140625" customWidth="1"/>
    <col min="15877" max="15877" width="1.85546875" customWidth="1"/>
    <col min="15878" max="15878" width="2.42578125" customWidth="1"/>
    <col min="15879" max="15879" width="7.85546875" customWidth="1"/>
    <col min="15880" max="15880" width="5.42578125" customWidth="1"/>
    <col min="15881" max="15881" width="5.140625" customWidth="1"/>
    <col min="15882" max="15882" width="10.140625" customWidth="1"/>
    <col min="15883" max="15883" width="3.140625" customWidth="1"/>
    <col min="15884" max="15884" width="11.28515625" customWidth="1"/>
    <col min="15885" max="15885" width="3.140625" customWidth="1"/>
    <col min="15886" max="15886" width="12.5703125" customWidth="1"/>
    <col min="15887" max="15887" width="2.7109375" customWidth="1"/>
    <col min="15888" max="15888" width="1.28515625" customWidth="1"/>
    <col min="15889" max="15889" width="13.7109375" customWidth="1"/>
    <col min="15890" max="15890" width="5.42578125" customWidth="1"/>
    <col min="15891" max="15891" width="9.85546875" customWidth="1"/>
    <col min="15892" max="15892" width="3.42578125" customWidth="1"/>
    <col min="15893" max="15893" width="4.7109375" customWidth="1"/>
    <col min="15894" max="15894" width="6.7109375" customWidth="1"/>
    <col min="15895" max="15895" width="1.85546875" customWidth="1"/>
    <col min="15896" max="15896" width="13.7109375" customWidth="1"/>
    <col min="15897" max="15897" width="1.28515625" customWidth="1"/>
    <col min="15898" max="15898" width="11.85546875" customWidth="1"/>
    <col min="15899" max="15899" width="3.42578125" customWidth="1"/>
    <col min="15900" max="15900" width="9.42578125" customWidth="1"/>
    <col min="15901" max="15902" width="3.28515625" customWidth="1"/>
    <col min="15903" max="15903" width="9.85546875" customWidth="1"/>
    <col min="15904" max="15904" width="14" customWidth="1"/>
    <col min="15905" max="15905" width="7.5703125" customWidth="1"/>
    <col min="15906" max="15906" width="2" customWidth="1"/>
    <col min="16129" max="16129" width="1.7109375" customWidth="1"/>
    <col min="16130" max="16130" width="3.5703125" customWidth="1"/>
    <col min="16132" max="16132" width="5.140625" customWidth="1"/>
    <col min="16133" max="16133" width="1.85546875" customWidth="1"/>
    <col min="16134" max="16134" width="2.42578125" customWidth="1"/>
    <col min="16135" max="16135" width="7.85546875" customWidth="1"/>
    <col min="16136" max="16136" width="5.42578125" customWidth="1"/>
    <col min="16137" max="16137" width="5.140625" customWidth="1"/>
    <col min="16138" max="16138" width="10.140625" customWidth="1"/>
    <col min="16139" max="16139" width="3.140625" customWidth="1"/>
    <col min="16140" max="16140" width="11.28515625" customWidth="1"/>
    <col min="16141" max="16141" width="3.140625" customWidth="1"/>
    <col min="16142" max="16142" width="12.5703125" customWidth="1"/>
    <col min="16143" max="16143" width="2.7109375" customWidth="1"/>
    <col min="16144" max="16144" width="1.28515625" customWidth="1"/>
    <col min="16145" max="16145" width="13.7109375" customWidth="1"/>
    <col min="16146" max="16146" width="5.42578125" customWidth="1"/>
    <col min="16147" max="16147" width="9.85546875" customWidth="1"/>
    <col min="16148" max="16148" width="3.42578125" customWidth="1"/>
    <col min="16149" max="16149" width="4.7109375" customWidth="1"/>
    <col min="16150" max="16150" width="6.7109375" customWidth="1"/>
    <col min="16151" max="16151" width="1.85546875" customWidth="1"/>
    <col min="16152" max="16152" width="13.7109375" customWidth="1"/>
    <col min="16153" max="16153" width="1.28515625" customWidth="1"/>
    <col min="16154" max="16154" width="11.85546875" customWidth="1"/>
    <col min="16155" max="16155" width="3.42578125" customWidth="1"/>
    <col min="16156" max="16156" width="9.42578125" customWidth="1"/>
    <col min="16157" max="16158" width="3.28515625" customWidth="1"/>
    <col min="16159" max="16159" width="9.85546875" customWidth="1"/>
    <col min="16160" max="16160" width="14" customWidth="1"/>
    <col min="16161" max="16161" width="7.5703125" customWidth="1"/>
    <col min="16162" max="16162" width="2" customWidth="1"/>
  </cols>
  <sheetData>
    <row r="1" spans="1:34" ht="12.6" customHeight="1">
      <c r="A1" s="141"/>
      <c r="B1" s="141"/>
      <c r="C1" s="141"/>
      <c r="D1" s="141"/>
      <c r="E1" s="141"/>
      <c r="J1" s="133" t="s">
        <v>81</v>
      </c>
      <c r="K1" s="133"/>
      <c r="L1" s="133"/>
      <c r="M1" s="133"/>
      <c r="N1" s="133"/>
      <c r="O1" s="133"/>
      <c r="P1" s="133"/>
      <c r="Q1" s="133"/>
      <c r="R1" s="133"/>
      <c r="S1" s="133"/>
      <c r="T1" s="133"/>
      <c r="U1" s="133"/>
      <c r="V1" s="133"/>
      <c r="W1" s="133"/>
      <c r="X1" s="133"/>
      <c r="Y1" s="133"/>
      <c r="Z1" s="133"/>
      <c r="AA1" s="133"/>
      <c r="AB1" s="133"/>
      <c r="AD1" s="142" t="s">
        <v>348</v>
      </c>
      <c r="AE1" s="142"/>
      <c r="AF1" s="142"/>
      <c r="AG1" s="142"/>
    </row>
    <row r="2" spans="1:34" ht="4.7" customHeight="1">
      <c r="A2" s="141"/>
      <c r="B2" s="141"/>
      <c r="C2" s="141"/>
      <c r="D2" s="141"/>
      <c r="E2" s="141"/>
      <c r="F2" s="141"/>
      <c r="J2" s="133"/>
      <c r="K2" s="133"/>
      <c r="L2" s="133"/>
      <c r="M2" s="133"/>
      <c r="N2" s="133"/>
      <c r="O2" s="133"/>
      <c r="P2" s="133"/>
      <c r="Q2" s="133"/>
      <c r="R2" s="133"/>
      <c r="S2" s="133"/>
      <c r="T2" s="133"/>
      <c r="U2" s="133"/>
      <c r="V2" s="133"/>
      <c r="W2" s="133"/>
      <c r="X2" s="133"/>
      <c r="Y2" s="133"/>
      <c r="Z2" s="133"/>
      <c r="AA2" s="133"/>
      <c r="AB2" s="133"/>
    </row>
    <row r="3" spans="1:34" ht="9.6" customHeight="1">
      <c r="A3" s="141"/>
      <c r="B3" s="141"/>
      <c r="C3" s="141"/>
      <c r="D3" s="141"/>
      <c r="E3" s="141"/>
      <c r="F3" s="141"/>
      <c r="J3" s="133" t="s">
        <v>82</v>
      </c>
      <c r="K3" s="133"/>
      <c r="L3" s="133"/>
      <c r="M3" s="133"/>
      <c r="N3" s="133"/>
      <c r="O3" s="133"/>
      <c r="P3" s="133"/>
      <c r="Q3" s="133"/>
      <c r="R3" s="133"/>
      <c r="S3" s="133"/>
      <c r="T3" s="133"/>
      <c r="U3" s="133"/>
      <c r="V3" s="133"/>
      <c r="W3" s="133"/>
      <c r="X3" s="133"/>
      <c r="Y3" s="133"/>
      <c r="Z3" s="133"/>
      <c r="AA3" s="133"/>
      <c r="AB3" s="133"/>
    </row>
    <row r="4" spans="1:34" ht="6.2" customHeight="1">
      <c r="A4" s="141"/>
      <c r="B4" s="141"/>
      <c r="C4" s="141"/>
      <c r="D4" s="141"/>
      <c r="J4" s="133"/>
      <c r="K4" s="133"/>
      <c r="L4" s="133"/>
      <c r="M4" s="133"/>
      <c r="N4" s="133"/>
      <c r="O4" s="133"/>
      <c r="P4" s="133"/>
      <c r="Q4" s="133"/>
      <c r="R4" s="133"/>
      <c r="S4" s="133"/>
      <c r="T4" s="133"/>
      <c r="U4" s="133"/>
      <c r="V4" s="133"/>
      <c r="W4" s="133"/>
      <c r="X4" s="133"/>
      <c r="Y4" s="133"/>
      <c r="Z4" s="133"/>
      <c r="AA4" s="133"/>
      <c r="AB4" s="133"/>
    </row>
    <row r="5" spans="1:34" ht="7.7" customHeight="1">
      <c r="A5" s="141"/>
      <c r="B5" s="141"/>
      <c r="C5" s="141"/>
      <c r="D5" s="141"/>
      <c r="J5" s="133" t="s">
        <v>83</v>
      </c>
      <c r="K5" s="133"/>
      <c r="L5" s="133"/>
      <c r="M5" s="133"/>
      <c r="N5" s="133"/>
      <c r="O5" s="133"/>
      <c r="P5" s="133"/>
      <c r="Q5" s="133"/>
      <c r="R5" s="133"/>
      <c r="S5" s="133"/>
      <c r="T5" s="133"/>
      <c r="U5" s="133"/>
      <c r="V5" s="133"/>
      <c r="W5" s="133"/>
      <c r="X5" s="133"/>
      <c r="Y5" s="133"/>
      <c r="Z5" s="133"/>
      <c r="AA5" s="133"/>
      <c r="AB5" s="133"/>
    </row>
    <row r="6" spans="1:34" ht="6.2" customHeight="1">
      <c r="A6" s="143"/>
      <c r="B6" s="143"/>
      <c r="C6" s="143"/>
      <c r="D6" s="143"/>
      <c r="E6" s="143"/>
      <c r="F6" s="143"/>
      <c r="J6" s="133"/>
      <c r="K6" s="133"/>
      <c r="L6" s="133"/>
      <c r="M6" s="133"/>
      <c r="N6" s="133"/>
      <c r="O6" s="133"/>
      <c r="P6" s="133"/>
      <c r="Q6" s="133"/>
      <c r="R6" s="133"/>
      <c r="S6" s="133"/>
      <c r="T6" s="133"/>
      <c r="U6" s="133"/>
      <c r="V6" s="133"/>
      <c r="W6" s="133"/>
      <c r="X6" s="133"/>
      <c r="Y6" s="133"/>
      <c r="Z6" s="133"/>
      <c r="AA6" s="133"/>
      <c r="AB6" s="133"/>
    </row>
    <row r="7" spans="1:34" ht="7.7" customHeight="1">
      <c r="A7" s="143"/>
      <c r="B7" s="143"/>
      <c r="C7" s="143"/>
      <c r="D7" s="143"/>
      <c r="E7" s="143"/>
      <c r="F7" s="143"/>
      <c r="J7" s="133" t="s">
        <v>357</v>
      </c>
      <c r="K7" s="133"/>
      <c r="L7" s="133"/>
      <c r="M7" s="133"/>
      <c r="N7" s="133"/>
      <c r="O7" s="133"/>
      <c r="P7" s="133"/>
      <c r="Q7" s="133"/>
      <c r="R7" s="133"/>
      <c r="S7" s="133"/>
      <c r="T7" s="133"/>
      <c r="U7" s="133"/>
      <c r="V7" s="133"/>
      <c r="W7" s="133"/>
      <c r="X7" s="133"/>
      <c r="Y7" s="133"/>
      <c r="Z7" s="133"/>
      <c r="AA7" s="133"/>
      <c r="AB7" s="133"/>
    </row>
    <row r="8" spans="1:34" ht="6.2" customHeight="1">
      <c r="J8" s="133"/>
      <c r="K8" s="133"/>
      <c r="L8" s="133"/>
      <c r="M8" s="133"/>
      <c r="N8" s="133"/>
      <c r="O8" s="133"/>
      <c r="P8" s="133"/>
      <c r="Q8" s="133"/>
      <c r="R8" s="133"/>
      <c r="S8" s="133"/>
      <c r="T8" s="133"/>
      <c r="U8" s="133"/>
      <c r="V8" s="133"/>
      <c r="W8" s="133"/>
      <c r="X8" s="133"/>
      <c r="Y8" s="133"/>
      <c r="Z8" s="133"/>
      <c r="AA8" s="133"/>
      <c r="AB8" s="133"/>
    </row>
    <row r="9" spans="1:34" ht="18" customHeight="1">
      <c r="O9" s="154" t="s">
        <v>358</v>
      </c>
      <c r="P9" s="154"/>
      <c r="Q9" s="154"/>
      <c r="R9" s="154"/>
      <c r="S9" s="154"/>
      <c r="T9" s="154"/>
      <c r="U9" s="154"/>
      <c r="V9" s="154"/>
      <c r="W9" s="136"/>
      <c r="X9" s="136"/>
    </row>
    <row r="10" spans="1:34" ht="12.6" customHeight="1">
      <c r="A10" s="137" t="s">
        <v>157</v>
      </c>
      <c r="B10" s="137"/>
      <c r="C10" s="137"/>
      <c r="D10" s="137"/>
      <c r="E10" s="137"/>
      <c r="F10" s="137"/>
      <c r="G10" s="137"/>
      <c r="H10" s="137"/>
      <c r="I10" s="137"/>
      <c r="J10" s="137"/>
      <c r="K10" s="137"/>
      <c r="L10" s="132" t="s">
        <v>158</v>
      </c>
      <c r="M10" s="132"/>
      <c r="N10" s="132" t="s">
        <v>159</v>
      </c>
      <c r="O10" s="132"/>
      <c r="P10" s="132" t="s">
        <v>160</v>
      </c>
      <c r="Q10" s="132"/>
      <c r="R10" s="140" t="s">
        <v>161</v>
      </c>
      <c r="S10" s="140"/>
      <c r="T10" s="132" t="s">
        <v>162</v>
      </c>
      <c r="U10" s="132"/>
      <c r="V10" s="132"/>
      <c r="W10" s="132"/>
      <c r="X10" s="132" t="s">
        <v>163</v>
      </c>
      <c r="Y10" s="132"/>
      <c r="Z10" s="132" t="s">
        <v>164</v>
      </c>
      <c r="AA10" s="132"/>
      <c r="AB10" s="132" t="s">
        <v>165</v>
      </c>
      <c r="AC10" s="132"/>
      <c r="AD10" s="132"/>
      <c r="AE10" s="132" t="s">
        <v>166</v>
      </c>
      <c r="AF10" s="132" t="s">
        <v>167</v>
      </c>
      <c r="AG10" s="132" t="s">
        <v>168</v>
      </c>
      <c r="AH10" s="132"/>
    </row>
    <row r="11" spans="1:34" ht="13.35" customHeight="1">
      <c r="A11" s="137" t="s">
        <v>169</v>
      </c>
      <c r="B11" s="137"/>
      <c r="C11" s="137"/>
      <c r="D11" s="137"/>
      <c r="E11" s="137"/>
      <c r="F11" s="137"/>
      <c r="G11" s="137"/>
      <c r="H11" s="49" t="s">
        <v>170</v>
      </c>
      <c r="I11" s="137" t="s">
        <v>3</v>
      </c>
      <c r="J11" s="137"/>
      <c r="K11" s="137"/>
      <c r="L11" s="132"/>
      <c r="M11" s="132"/>
      <c r="N11" s="132"/>
      <c r="O11" s="132"/>
      <c r="P11" s="132"/>
      <c r="Q11" s="132"/>
      <c r="R11" s="140"/>
      <c r="S11" s="140"/>
      <c r="T11" s="132"/>
      <c r="U11" s="132"/>
      <c r="V11" s="132"/>
      <c r="W11" s="132"/>
      <c r="X11" s="132"/>
      <c r="Y11" s="132"/>
      <c r="Z11" s="132"/>
      <c r="AA11" s="132"/>
      <c r="AB11" s="132"/>
      <c r="AC11" s="132"/>
      <c r="AD11" s="132"/>
      <c r="AE11" s="132"/>
      <c r="AF11" s="132"/>
      <c r="AG11" s="132"/>
      <c r="AH11" s="132"/>
    </row>
    <row r="12" spans="1:34" ht="14.1" customHeight="1">
      <c r="A12" s="131" t="s">
        <v>13</v>
      </c>
      <c r="B12" s="131"/>
      <c r="C12" s="131"/>
      <c r="D12" s="131"/>
      <c r="E12" s="131"/>
      <c r="F12" s="131"/>
      <c r="G12" s="131"/>
      <c r="H12" s="58" t="s">
        <v>171</v>
      </c>
      <c r="I12" s="153"/>
      <c r="J12" s="153"/>
      <c r="K12" s="153"/>
      <c r="L12" s="122">
        <v>3841892848</v>
      </c>
      <c r="M12" s="122"/>
      <c r="N12" s="122">
        <v>406201769</v>
      </c>
      <c r="O12" s="122"/>
      <c r="P12" s="122">
        <v>3435691079</v>
      </c>
      <c r="Q12" s="122"/>
      <c r="R12" s="123">
        <v>534169473</v>
      </c>
      <c r="S12" s="123"/>
      <c r="T12" s="122">
        <v>512440564</v>
      </c>
      <c r="U12" s="122"/>
      <c r="V12" s="122"/>
      <c r="W12" s="122"/>
      <c r="X12" s="123">
        <v>18245400</v>
      </c>
      <c r="Y12" s="123"/>
      <c r="Z12" s="122">
        <v>2389081042</v>
      </c>
      <c r="AA12" s="122"/>
      <c r="AB12" s="123">
        <v>2370835642</v>
      </c>
      <c r="AC12" s="123"/>
      <c r="AD12" s="123"/>
      <c r="AE12" s="53" t="s">
        <v>349</v>
      </c>
      <c r="AF12" s="52">
        <v>2901521606</v>
      </c>
      <c r="AG12" s="150" t="s">
        <v>341</v>
      </c>
      <c r="AH12" s="150"/>
    </row>
    <row r="13" spans="1:34" ht="14.1" customHeight="1">
      <c r="A13" s="129" t="s">
        <v>90</v>
      </c>
      <c r="B13" s="129"/>
      <c r="C13" s="129"/>
      <c r="D13" s="129"/>
      <c r="E13" s="129"/>
      <c r="F13" s="129"/>
      <c r="G13" s="129"/>
      <c r="H13" s="54" t="s">
        <v>174</v>
      </c>
      <c r="I13" s="149" t="s">
        <v>175</v>
      </c>
      <c r="J13" s="149"/>
      <c r="K13" s="149"/>
      <c r="L13" s="130">
        <v>551713198</v>
      </c>
      <c r="M13" s="130"/>
      <c r="N13" s="126">
        <v>148367395</v>
      </c>
      <c r="O13" s="126"/>
      <c r="P13" s="126">
        <v>403345803</v>
      </c>
      <c r="Q13" s="126"/>
      <c r="R13" s="125">
        <v>0</v>
      </c>
      <c r="S13" s="125"/>
      <c r="T13" s="126">
        <v>0</v>
      </c>
      <c r="U13" s="126"/>
      <c r="V13" s="126"/>
      <c r="W13" s="126"/>
      <c r="X13" s="125">
        <v>0</v>
      </c>
      <c r="Y13" s="125"/>
      <c r="Z13" s="126">
        <v>403345803</v>
      </c>
      <c r="AA13" s="126"/>
      <c r="AB13" s="125">
        <v>403345803</v>
      </c>
      <c r="AC13" s="125"/>
      <c r="AD13" s="125"/>
      <c r="AE13" s="57" t="s">
        <v>322</v>
      </c>
      <c r="AF13" s="56">
        <v>403345803</v>
      </c>
      <c r="AG13" s="151" t="s">
        <v>322</v>
      </c>
      <c r="AH13" s="151"/>
    </row>
    <row r="14" spans="1:34" ht="14.1" customHeight="1">
      <c r="A14" s="129" t="s">
        <v>92</v>
      </c>
      <c r="B14" s="129"/>
      <c r="C14" s="129"/>
      <c r="D14" s="129"/>
      <c r="E14" s="129"/>
      <c r="F14" s="129"/>
      <c r="G14" s="129"/>
      <c r="H14" s="54" t="s">
        <v>177</v>
      </c>
      <c r="I14" s="149" t="s">
        <v>178</v>
      </c>
      <c r="J14" s="149"/>
      <c r="K14" s="149"/>
      <c r="L14" s="130">
        <v>35500000</v>
      </c>
      <c r="M14" s="130"/>
      <c r="N14" s="126">
        <v>12959237</v>
      </c>
      <c r="O14" s="126"/>
      <c r="P14" s="126">
        <v>22540763</v>
      </c>
      <c r="Q14" s="126"/>
      <c r="R14" s="125">
        <v>0</v>
      </c>
      <c r="S14" s="125"/>
      <c r="T14" s="126">
        <v>0</v>
      </c>
      <c r="U14" s="126"/>
      <c r="V14" s="126"/>
      <c r="W14" s="126"/>
      <c r="X14" s="125">
        <v>0</v>
      </c>
      <c r="Y14" s="125"/>
      <c r="Z14" s="126">
        <v>22540763</v>
      </c>
      <c r="AA14" s="126"/>
      <c r="AB14" s="125">
        <v>22540763</v>
      </c>
      <c r="AC14" s="125"/>
      <c r="AD14" s="125"/>
      <c r="AE14" s="57" t="s">
        <v>323</v>
      </c>
      <c r="AF14" s="56">
        <v>22540763</v>
      </c>
      <c r="AG14" s="151" t="s">
        <v>323</v>
      </c>
      <c r="AH14" s="151"/>
    </row>
    <row r="15" spans="1:34" ht="14.1" customHeight="1">
      <c r="A15" s="129" t="s">
        <v>94</v>
      </c>
      <c r="B15" s="129"/>
      <c r="C15" s="129"/>
      <c r="D15" s="129"/>
      <c r="E15" s="129"/>
      <c r="F15" s="129"/>
      <c r="G15" s="129"/>
      <c r="H15" s="54" t="s">
        <v>180</v>
      </c>
      <c r="I15" s="149" t="s">
        <v>181</v>
      </c>
      <c r="J15" s="149"/>
      <c r="K15" s="149"/>
      <c r="L15" s="130">
        <v>23906254</v>
      </c>
      <c r="M15" s="130"/>
      <c r="N15" s="126">
        <v>2774034</v>
      </c>
      <c r="O15" s="126"/>
      <c r="P15" s="126">
        <v>21132220</v>
      </c>
      <c r="Q15" s="126"/>
      <c r="R15" s="125">
        <v>44871</v>
      </c>
      <c r="S15" s="125"/>
      <c r="T15" s="126">
        <v>0</v>
      </c>
      <c r="U15" s="126"/>
      <c r="V15" s="126"/>
      <c r="W15" s="126"/>
      <c r="X15" s="125">
        <v>0</v>
      </c>
      <c r="Y15" s="125"/>
      <c r="Z15" s="126">
        <v>21087349</v>
      </c>
      <c r="AA15" s="126"/>
      <c r="AB15" s="125">
        <v>21087349</v>
      </c>
      <c r="AC15" s="125"/>
      <c r="AD15" s="125"/>
      <c r="AE15" s="57" t="s">
        <v>324</v>
      </c>
      <c r="AF15" s="56">
        <v>21087349</v>
      </c>
      <c r="AG15" s="151" t="s">
        <v>324</v>
      </c>
      <c r="AH15" s="151"/>
    </row>
    <row r="16" spans="1:34" ht="14.1" customHeight="1">
      <c r="A16" s="129" t="s">
        <v>96</v>
      </c>
      <c r="B16" s="129"/>
      <c r="C16" s="129"/>
      <c r="D16" s="129"/>
      <c r="E16" s="129"/>
      <c r="F16" s="129"/>
      <c r="G16" s="129"/>
      <c r="H16" s="54" t="s">
        <v>183</v>
      </c>
      <c r="I16" s="149" t="s">
        <v>184</v>
      </c>
      <c r="J16" s="149"/>
      <c r="K16" s="149"/>
      <c r="L16" s="130">
        <v>51273011</v>
      </c>
      <c r="M16" s="130"/>
      <c r="N16" s="126">
        <v>50647745</v>
      </c>
      <c r="O16" s="126"/>
      <c r="P16" s="126">
        <v>625266</v>
      </c>
      <c r="Q16" s="126"/>
      <c r="R16" s="125">
        <v>6975</v>
      </c>
      <c r="S16" s="125"/>
      <c r="T16" s="126">
        <v>0</v>
      </c>
      <c r="U16" s="126"/>
      <c r="V16" s="126"/>
      <c r="W16" s="126"/>
      <c r="X16" s="125">
        <v>0</v>
      </c>
      <c r="Y16" s="125"/>
      <c r="Z16" s="126">
        <v>618291</v>
      </c>
      <c r="AA16" s="126"/>
      <c r="AB16" s="125">
        <v>618291</v>
      </c>
      <c r="AC16" s="125"/>
      <c r="AD16" s="125"/>
      <c r="AE16" s="57" t="s">
        <v>325</v>
      </c>
      <c r="AF16" s="56">
        <v>618291</v>
      </c>
      <c r="AG16" s="151" t="s">
        <v>325</v>
      </c>
      <c r="AH16" s="151"/>
    </row>
    <row r="17" spans="1:34" ht="14.1" customHeight="1">
      <c r="A17" s="129" t="s">
        <v>98</v>
      </c>
      <c r="B17" s="129"/>
      <c r="C17" s="129"/>
      <c r="D17" s="129"/>
      <c r="E17" s="129"/>
      <c r="F17" s="129"/>
      <c r="G17" s="129"/>
      <c r="H17" s="54" t="s">
        <v>186</v>
      </c>
      <c r="I17" s="149" t="s">
        <v>187</v>
      </c>
      <c r="J17" s="149"/>
      <c r="K17" s="149"/>
      <c r="L17" s="130">
        <v>23651045</v>
      </c>
      <c r="M17" s="130"/>
      <c r="N17" s="126">
        <v>11220784</v>
      </c>
      <c r="O17" s="126"/>
      <c r="P17" s="126">
        <v>12430261</v>
      </c>
      <c r="Q17" s="126"/>
      <c r="R17" s="125">
        <v>81605</v>
      </c>
      <c r="S17" s="125"/>
      <c r="T17" s="126">
        <v>0</v>
      </c>
      <c r="U17" s="126"/>
      <c r="V17" s="126"/>
      <c r="W17" s="126"/>
      <c r="X17" s="125">
        <v>0</v>
      </c>
      <c r="Y17" s="125"/>
      <c r="Z17" s="126">
        <v>12348656</v>
      </c>
      <c r="AA17" s="126"/>
      <c r="AB17" s="125">
        <v>12348656</v>
      </c>
      <c r="AC17" s="125"/>
      <c r="AD17" s="125"/>
      <c r="AE17" s="57" t="s">
        <v>326</v>
      </c>
      <c r="AF17" s="56">
        <v>12348656</v>
      </c>
      <c r="AG17" s="151" t="s">
        <v>326</v>
      </c>
      <c r="AH17" s="151"/>
    </row>
    <row r="18" spans="1:34" ht="14.1" customHeight="1">
      <c r="A18" s="129" t="s">
        <v>99</v>
      </c>
      <c r="B18" s="129"/>
      <c r="C18" s="129"/>
      <c r="D18" s="129"/>
      <c r="E18" s="129"/>
      <c r="F18" s="129"/>
      <c r="G18" s="129"/>
      <c r="H18" s="54" t="s">
        <v>189</v>
      </c>
      <c r="I18" s="149" t="s">
        <v>190</v>
      </c>
      <c r="J18" s="149"/>
      <c r="K18" s="149"/>
      <c r="L18" s="130">
        <v>19000000</v>
      </c>
      <c r="M18" s="130"/>
      <c r="N18" s="126">
        <v>1824271</v>
      </c>
      <c r="O18" s="126"/>
      <c r="P18" s="126">
        <v>17175729</v>
      </c>
      <c r="Q18" s="126"/>
      <c r="R18" s="125">
        <v>405525</v>
      </c>
      <c r="S18" s="125"/>
      <c r="T18" s="126">
        <v>0</v>
      </c>
      <c r="U18" s="126"/>
      <c r="V18" s="126"/>
      <c r="W18" s="126"/>
      <c r="X18" s="125">
        <v>0</v>
      </c>
      <c r="Y18" s="125"/>
      <c r="Z18" s="126">
        <v>16770204</v>
      </c>
      <c r="AA18" s="126"/>
      <c r="AB18" s="125">
        <v>16770204</v>
      </c>
      <c r="AC18" s="125"/>
      <c r="AD18" s="125"/>
      <c r="AE18" s="57" t="s">
        <v>327</v>
      </c>
      <c r="AF18" s="56">
        <v>16770204</v>
      </c>
      <c r="AG18" s="151" t="s">
        <v>327</v>
      </c>
      <c r="AH18" s="151"/>
    </row>
    <row r="19" spans="1:34" ht="14.1" customHeight="1">
      <c r="A19" s="129" t="s">
        <v>101</v>
      </c>
      <c r="B19" s="129"/>
      <c r="C19" s="129"/>
      <c r="D19" s="129"/>
      <c r="E19" s="129"/>
      <c r="F19" s="129"/>
      <c r="G19" s="129"/>
      <c r="H19" s="54" t="s">
        <v>192</v>
      </c>
      <c r="I19" s="149" t="s">
        <v>193</v>
      </c>
      <c r="J19" s="149"/>
      <c r="K19" s="149"/>
      <c r="L19" s="130">
        <v>39764936</v>
      </c>
      <c r="M19" s="130"/>
      <c r="N19" s="126">
        <v>24451707</v>
      </c>
      <c r="O19" s="126"/>
      <c r="P19" s="126">
        <v>15313229</v>
      </c>
      <c r="Q19" s="126"/>
      <c r="R19" s="125">
        <v>81605</v>
      </c>
      <c r="S19" s="125"/>
      <c r="T19" s="126">
        <v>0</v>
      </c>
      <c r="U19" s="126"/>
      <c r="V19" s="126"/>
      <c r="W19" s="126"/>
      <c r="X19" s="125">
        <v>0</v>
      </c>
      <c r="Y19" s="125"/>
      <c r="Z19" s="126">
        <v>15231624</v>
      </c>
      <c r="AA19" s="126"/>
      <c r="AB19" s="125">
        <v>15231624</v>
      </c>
      <c r="AC19" s="125"/>
      <c r="AD19" s="125"/>
      <c r="AE19" s="57" t="s">
        <v>328</v>
      </c>
      <c r="AF19" s="56">
        <v>15231624</v>
      </c>
      <c r="AG19" s="151" t="s">
        <v>328</v>
      </c>
      <c r="AH19" s="151"/>
    </row>
    <row r="20" spans="1:34" ht="14.1" customHeight="1">
      <c r="A20" s="129" t="s">
        <v>102</v>
      </c>
      <c r="B20" s="129"/>
      <c r="C20" s="129"/>
      <c r="D20" s="129"/>
      <c r="E20" s="129"/>
      <c r="F20" s="129"/>
      <c r="G20" s="129"/>
      <c r="H20" s="54" t="s">
        <v>195</v>
      </c>
      <c r="I20" s="149" t="s">
        <v>196</v>
      </c>
      <c r="J20" s="149"/>
      <c r="K20" s="149"/>
      <c r="L20" s="130">
        <v>3187500</v>
      </c>
      <c r="M20" s="130"/>
      <c r="N20" s="126">
        <v>1620581</v>
      </c>
      <c r="O20" s="126"/>
      <c r="P20" s="126">
        <v>1566919</v>
      </c>
      <c r="Q20" s="126"/>
      <c r="R20" s="125">
        <v>10881</v>
      </c>
      <c r="S20" s="125"/>
      <c r="T20" s="126">
        <v>0</v>
      </c>
      <c r="U20" s="126"/>
      <c r="V20" s="126"/>
      <c r="W20" s="126"/>
      <c r="X20" s="125">
        <v>0</v>
      </c>
      <c r="Y20" s="125"/>
      <c r="Z20" s="126">
        <v>1556038</v>
      </c>
      <c r="AA20" s="126"/>
      <c r="AB20" s="125">
        <v>1556038</v>
      </c>
      <c r="AC20" s="125"/>
      <c r="AD20" s="125"/>
      <c r="AE20" s="57" t="s">
        <v>329</v>
      </c>
      <c r="AF20" s="56">
        <v>1556038</v>
      </c>
      <c r="AG20" s="151" t="s">
        <v>329</v>
      </c>
      <c r="AH20" s="151"/>
    </row>
    <row r="21" spans="1:34" ht="14.1" customHeight="1">
      <c r="A21" s="129" t="s">
        <v>103</v>
      </c>
      <c r="B21" s="129"/>
      <c r="C21" s="129"/>
      <c r="D21" s="129"/>
      <c r="E21" s="129"/>
      <c r="F21" s="129"/>
      <c r="G21" s="129"/>
      <c r="H21" s="54" t="s">
        <v>198</v>
      </c>
      <c r="I21" s="149" t="s">
        <v>199</v>
      </c>
      <c r="J21" s="149"/>
      <c r="K21" s="149"/>
      <c r="L21" s="130">
        <v>400000</v>
      </c>
      <c r="M21" s="130"/>
      <c r="N21" s="126">
        <v>400000</v>
      </c>
      <c r="O21" s="126"/>
      <c r="P21" s="126">
        <v>0</v>
      </c>
      <c r="Q21" s="126"/>
      <c r="R21" s="125">
        <v>0</v>
      </c>
      <c r="S21" s="125"/>
      <c r="T21" s="126">
        <v>0</v>
      </c>
      <c r="U21" s="126"/>
      <c r="V21" s="126"/>
      <c r="W21" s="126"/>
      <c r="X21" s="125">
        <v>0</v>
      </c>
      <c r="Y21" s="125"/>
      <c r="Z21" s="126">
        <v>0</v>
      </c>
      <c r="AA21" s="126"/>
      <c r="AB21" s="125">
        <v>0</v>
      </c>
      <c r="AC21" s="125"/>
      <c r="AD21" s="125"/>
      <c r="AE21" s="57" t="s">
        <v>97</v>
      </c>
      <c r="AF21" s="56">
        <v>0</v>
      </c>
      <c r="AG21" s="151" t="s">
        <v>97</v>
      </c>
      <c r="AH21" s="151"/>
    </row>
    <row r="22" spans="1:34" ht="14.1" customHeight="1">
      <c r="A22" s="129" t="s">
        <v>104</v>
      </c>
      <c r="B22" s="129"/>
      <c r="C22" s="129"/>
      <c r="D22" s="129"/>
      <c r="E22" s="129"/>
      <c r="F22" s="129"/>
      <c r="G22" s="129"/>
      <c r="H22" s="54" t="s">
        <v>200</v>
      </c>
      <c r="I22" s="149" t="s">
        <v>201</v>
      </c>
      <c r="J22" s="149"/>
      <c r="K22" s="149"/>
      <c r="L22" s="130">
        <v>15468751</v>
      </c>
      <c r="M22" s="130"/>
      <c r="N22" s="126">
        <v>7242430</v>
      </c>
      <c r="O22" s="126"/>
      <c r="P22" s="126">
        <v>8226321</v>
      </c>
      <c r="Q22" s="126"/>
      <c r="R22" s="125">
        <v>57123</v>
      </c>
      <c r="S22" s="125"/>
      <c r="T22" s="126">
        <v>0</v>
      </c>
      <c r="U22" s="126"/>
      <c r="V22" s="126"/>
      <c r="W22" s="126"/>
      <c r="X22" s="125">
        <v>0</v>
      </c>
      <c r="Y22" s="125"/>
      <c r="Z22" s="126">
        <v>8169198</v>
      </c>
      <c r="AA22" s="126"/>
      <c r="AB22" s="125">
        <v>8169198</v>
      </c>
      <c r="AC22" s="125"/>
      <c r="AD22" s="125"/>
      <c r="AE22" s="57" t="s">
        <v>330</v>
      </c>
      <c r="AF22" s="56">
        <v>8169198</v>
      </c>
      <c r="AG22" s="151" t="s">
        <v>330</v>
      </c>
      <c r="AH22" s="151"/>
    </row>
    <row r="23" spans="1:34" ht="14.1" customHeight="1">
      <c r="A23" s="129" t="s">
        <v>106</v>
      </c>
      <c r="B23" s="129"/>
      <c r="C23" s="129"/>
      <c r="D23" s="129"/>
      <c r="E23" s="129"/>
      <c r="F23" s="129"/>
      <c r="G23" s="129"/>
      <c r="H23" s="54" t="s">
        <v>203</v>
      </c>
      <c r="I23" s="149" t="s">
        <v>204</v>
      </c>
      <c r="J23" s="149"/>
      <c r="K23" s="149"/>
      <c r="L23" s="130">
        <v>1580048837</v>
      </c>
      <c r="M23" s="130"/>
      <c r="N23" s="126">
        <v>0</v>
      </c>
      <c r="O23" s="126"/>
      <c r="P23" s="126">
        <v>1580048837</v>
      </c>
      <c r="Q23" s="126"/>
      <c r="R23" s="125">
        <v>500171394</v>
      </c>
      <c r="S23" s="125"/>
      <c r="T23" s="126">
        <v>0</v>
      </c>
      <c r="U23" s="126"/>
      <c r="V23" s="126"/>
      <c r="W23" s="126"/>
      <c r="X23" s="125">
        <v>16745400</v>
      </c>
      <c r="Y23" s="125"/>
      <c r="Z23" s="126">
        <v>1079877443</v>
      </c>
      <c r="AA23" s="126"/>
      <c r="AB23" s="125">
        <v>1063132043</v>
      </c>
      <c r="AC23" s="125"/>
      <c r="AD23" s="125"/>
      <c r="AE23" s="57" t="s">
        <v>331</v>
      </c>
      <c r="AF23" s="56">
        <v>1079877443</v>
      </c>
      <c r="AG23" s="151" t="s">
        <v>331</v>
      </c>
      <c r="AH23" s="151"/>
    </row>
    <row r="24" spans="1:34" ht="14.1" customHeight="1">
      <c r="A24" s="129" t="s">
        <v>108</v>
      </c>
      <c r="B24" s="129"/>
      <c r="C24" s="129"/>
      <c r="D24" s="129"/>
      <c r="E24" s="129"/>
      <c r="F24" s="129"/>
      <c r="G24" s="129"/>
      <c r="H24" s="54" t="s">
        <v>206</v>
      </c>
      <c r="I24" s="149" t="s">
        <v>207</v>
      </c>
      <c r="J24" s="149"/>
      <c r="K24" s="149"/>
      <c r="L24" s="130">
        <v>0</v>
      </c>
      <c r="M24" s="130"/>
      <c r="N24" s="126">
        <v>0</v>
      </c>
      <c r="O24" s="126"/>
      <c r="P24" s="126">
        <v>0</v>
      </c>
      <c r="Q24" s="126"/>
      <c r="R24" s="125">
        <v>0</v>
      </c>
      <c r="S24" s="125"/>
      <c r="T24" s="126">
        <v>0</v>
      </c>
      <c r="U24" s="126"/>
      <c r="V24" s="126"/>
      <c r="W24" s="126"/>
      <c r="X24" s="125">
        <v>0</v>
      </c>
      <c r="Y24" s="125"/>
      <c r="Z24" s="126">
        <v>0</v>
      </c>
      <c r="AA24" s="126"/>
      <c r="AB24" s="125">
        <v>0</v>
      </c>
      <c r="AC24" s="125"/>
      <c r="AD24" s="125"/>
      <c r="AE24" s="57"/>
      <c r="AF24" s="56">
        <v>0</v>
      </c>
      <c r="AG24" s="151"/>
      <c r="AH24" s="151"/>
    </row>
    <row r="25" spans="1:34" ht="14.1" customHeight="1">
      <c r="A25" s="129" t="s">
        <v>109</v>
      </c>
      <c r="B25" s="129"/>
      <c r="C25" s="129"/>
      <c r="D25" s="129"/>
      <c r="E25" s="129"/>
      <c r="F25" s="129"/>
      <c r="G25" s="129"/>
      <c r="H25" s="54" t="s">
        <v>208</v>
      </c>
      <c r="I25" s="149" t="s">
        <v>209</v>
      </c>
      <c r="J25" s="149"/>
      <c r="K25" s="149"/>
      <c r="L25" s="130">
        <v>470151200</v>
      </c>
      <c r="M25" s="130"/>
      <c r="N25" s="126">
        <v>4518698</v>
      </c>
      <c r="O25" s="126"/>
      <c r="P25" s="126">
        <v>465632502</v>
      </c>
      <c r="Q25" s="126"/>
      <c r="R25" s="125">
        <v>6000000</v>
      </c>
      <c r="S25" s="125"/>
      <c r="T25" s="126">
        <v>178633887</v>
      </c>
      <c r="U25" s="126"/>
      <c r="V25" s="126"/>
      <c r="W25" s="126"/>
      <c r="X25" s="125">
        <v>1500000</v>
      </c>
      <c r="Y25" s="125"/>
      <c r="Z25" s="126">
        <v>280998615</v>
      </c>
      <c r="AA25" s="126"/>
      <c r="AB25" s="125">
        <v>279498615</v>
      </c>
      <c r="AC25" s="125"/>
      <c r="AD25" s="125"/>
      <c r="AE25" s="57" t="s">
        <v>350</v>
      </c>
      <c r="AF25" s="56">
        <v>459632502</v>
      </c>
      <c r="AG25" s="151" t="s">
        <v>332</v>
      </c>
      <c r="AH25" s="151"/>
    </row>
    <row r="26" spans="1:34" ht="14.1" customHeight="1">
      <c r="A26" s="129" t="s">
        <v>111</v>
      </c>
      <c r="B26" s="129"/>
      <c r="C26" s="129"/>
      <c r="D26" s="129"/>
      <c r="E26" s="129"/>
      <c r="F26" s="129"/>
      <c r="G26" s="129"/>
      <c r="H26" s="54" t="s">
        <v>212</v>
      </c>
      <c r="I26" s="149" t="s">
        <v>213</v>
      </c>
      <c r="J26" s="149"/>
      <c r="K26" s="149"/>
      <c r="L26" s="130">
        <v>0</v>
      </c>
      <c r="M26" s="130"/>
      <c r="N26" s="126">
        <v>0</v>
      </c>
      <c r="O26" s="126"/>
      <c r="P26" s="126">
        <v>0</v>
      </c>
      <c r="Q26" s="126"/>
      <c r="R26" s="125">
        <v>0</v>
      </c>
      <c r="S26" s="125"/>
      <c r="T26" s="126">
        <v>0</v>
      </c>
      <c r="U26" s="126"/>
      <c r="V26" s="126"/>
      <c r="W26" s="126"/>
      <c r="X26" s="125">
        <v>0</v>
      </c>
      <c r="Y26" s="125"/>
      <c r="Z26" s="126">
        <v>0</v>
      </c>
      <c r="AA26" s="126"/>
      <c r="AB26" s="125">
        <v>0</v>
      </c>
      <c r="AC26" s="125"/>
      <c r="AD26" s="125"/>
      <c r="AE26" s="57"/>
      <c r="AF26" s="56">
        <v>0</v>
      </c>
      <c r="AG26" s="151"/>
      <c r="AH26" s="151"/>
    </row>
    <row r="27" spans="1:34" ht="14.1" customHeight="1">
      <c r="A27" s="129" t="s">
        <v>112</v>
      </c>
      <c r="B27" s="129"/>
      <c r="C27" s="129"/>
      <c r="D27" s="129"/>
      <c r="E27" s="129"/>
      <c r="F27" s="129"/>
      <c r="G27" s="129"/>
      <c r="H27" s="54" t="s">
        <v>214</v>
      </c>
      <c r="I27" s="149" t="s">
        <v>215</v>
      </c>
      <c r="J27" s="149"/>
      <c r="K27" s="149"/>
      <c r="L27" s="130">
        <v>57419949</v>
      </c>
      <c r="M27" s="130"/>
      <c r="N27" s="126">
        <v>23834849</v>
      </c>
      <c r="O27" s="126"/>
      <c r="P27" s="126">
        <v>33585100</v>
      </c>
      <c r="Q27" s="126"/>
      <c r="R27" s="125">
        <v>4725700</v>
      </c>
      <c r="S27" s="125"/>
      <c r="T27" s="126">
        <v>0</v>
      </c>
      <c r="U27" s="126"/>
      <c r="V27" s="126"/>
      <c r="W27" s="126"/>
      <c r="X27" s="125">
        <v>0</v>
      </c>
      <c r="Y27" s="125"/>
      <c r="Z27" s="126">
        <v>28859400</v>
      </c>
      <c r="AA27" s="126"/>
      <c r="AB27" s="125">
        <v>28859400</v>
      </c>
      <c r="AC27" s="125"/>
      <c r="AD27" s="125"/>
      <c r="AE27" s="57" t="s">
        <v>333</v>
      </c>
      <c r="AF27" s="56">
        <v>28859400</v>
      </c>
      <c r="AG27" s="151" t="s">
        <v>333</v>
      </c>
      <c r="AH27" s="151"/>
    </row>
    <row r="28" spans="1:34" ht="14.1" customHeight="1">
      <c r="A28" s="129" t="s">
        <v>114</v>
      </c>
      <c r="B28" s="129"/>
      <c r="C28" s="129"/>
      <c r="D28" s="129"/>
      <c r="E28" s="129"/>
      <c r="F28" s="129"/>
      <c r="G28" s="129"/>
      <c r="H28" s="54" t="s">
        <v>217</v>
      </c>
      <c r="I28" s="149" t="s">
        <v>218</v>
      </c>
      <c r="J28" s="149"/>
      <c r="K28" s="149"/>
      <c r="L28" s="130">
        <v>48008757</v>
      </c>
      <c r="M28" s="130"/>
      <c r="N28" s="126">
        <v>10573557</v>
      </c>
      <c r="O28" s="126"/>
      <c r="P28" s="126">
        <v>37435200</v>
      </c>
      <c r="Q28" s="126"/>
      <c r="R28" s="125">
        <v>4226400</v>
      </c>
      <c r="S28" s="125"/>
      <c r="T28" s="126">
        <v>0</v>
      </c>
      <c r="U28" s="126"/>
      <c r="V28" s="126"/>
      <c r="W28" s="126"/>
      <c r="X28" s="125">
        <v>0</v>
      </c>
      <c r="Y28" s="125"/>
      <c r="Z28" s="126">
        <v>33208800</v>
      </c>
      <c r="AA28" s="126"/>
      <c r="AB28" s="125">
        <v>33208800</v>
      </c>
      <c r="AC28" s="125"/>
      <c r="AD28" s="125"/>
      <c r="AE28" s="57" t="s">
        <v>334</v>
      </c>
      <c r="AF28" s="56">
        <v>33208800</v>
      </c>
      <c r="AG28" s="151" t="s">
        <v>334</v>
      </c>
      <c r="AH28" s="151"/>
    </row>
    <row r="29" spans="1:34" ht="14.1" customHeight="1">
      <c r="A29" s="129" t="s">
        <v>116</v>
      </c>
      <c r="B29" s="129"/>
      <c r="C29" s="129"/>
      <c r="D29" s="129"/>
      <c r="E29" s="129"/>
      <c r="F29" s="129"/>
      <c r="G29" s="129"/>
      <c r="H29" s="54" t="s">
        <v>220</v>
      </c>
      <c r="I29" s="149" t="s">
        <v>221</v>
      </c>
      <c r="J29" s="149"/>
      <c r="K29" s="149"/>
      <c r="L29" s="130">
        <v>13610061</v>
      </c>
      <c r="M29" s="130"/>
      <c r="N29" s="126">
        <v>4910661</v>
      </c>
      <c r="O29" s="126"/>
      <c r="P29" s="126">
        <v>8699400</v>
      </c>
      <c r="Q29" s="126"/>
      <c r="R29" s="125">
        <v>711900</v>
      </c>
      <c r="S29" s="125"/>
      <c r="T29" s="126">
        <v>0</v>
      </c>
      <c r="U29" s="126"/>
      <c r="V29" s="126"/>
      <c r="W29" s="126"/>
      <c r="X29" s="125">
        <v>0</v>
      </c>
      <c r="Y29" s="125"/>
      <c r="Z29" s="126">
        <v>7987500</v>
      </c>
      <c r="AA29" s="126"/>
      <c r="AB29" s="125">
        <v>7987500</v>
      </c>
      <c r="AC29" s="125"/>
      <c r="AD29" s="125"/>
      <c r="AE29" s="57" t="s">
        <v>335</v>
      </c>
      <c r="AF29" s="56">
        <v>7987500</v>
      </c>
      <c r="AG29" s="151" t="s">
        <v>335</v>
      </c>
      <c r="AH29" s="151"/>
    </row>
    <row r="30" spans="1:34" ht="14.1" customHeight="1">
      <c r="A30" s="129" t="s">
        <v>118</v>
      </c>
      <c r="B30" s="129"/>
      <c r="C30" s="129"/>
      <c r="D30" s="129"/>
      <c r="E30" s="129"/>
      <c r="F30" s="129"/>
      <c r="G30" s="129"/>
      <c r="H30" s="54" t="s">
        <v>223</v>
      </c>
      <c r="I30" s="149" t="s">
        <v>224</v>
      </c>
      <c r="J30" s="149"/>
      <c r="K30" s="149"/>
      <c r="L30" s="130">
        <v>13738317</v>
      </c>
      <c r="M30" s="130"/>
      <c r="N30" s="126">
        <v>8708417</v>
      </c>
      <c r="O30" s="126"/>
      <c r="P30" s="126">
        <v>5029900</v>
      </c>
      <c r="Q30" s="126"/>
      <c r="R30" s="125">
        <v>0</v>
      </c>
      <c r="S30" s="125"/>
      <c r="T30" s="126">
        <v>0</v>
      </c>
      <c r="U30" s="126"/>
      <c r="V30" s="126"/>
      <c r="W30" s="126"/>
      <c r="X30" s="125">
        <v>0</v>
      </c>
      <c r="Y30" s="125"/>
      <c r="Z30" s="126">
        <v>5029900</v>
      </c>
      <c r="AA30" s="126"/>
      <c r="AB30" s="125">
        <v>5029900</v>
      </c>
      <c r="AC30" s="125"/>
      <c r="AD30" s="125"/>
      <c r="AE30" s="57" t="s">
        <v>336</v>
      </c>
      <c r="AF30" s="56">
        <v>5029900</v>
      </c>
      <c r="AG30" s="151" t="s">
        <v>336</v>
      </c>
      <c r="AH30" s="151"/>
    </row>
    <row r="31" spans="1:34" ht="14.1" customHeight="1">
      <c r="A31" s="129" t="s">
        <v>120</v>
      </c>
      <c r="B31" s="129"/>
      <c r="C31" s="129"/>
      <c r="D31" s="129"/>
      <c r="E31" s="129"/>
      <c r="F31" s="129"/>
      <c r="G31" s="129"/>
      <c r="H31" s="54" t="s">
        <v>226</v>
      </c>
      <c r="I31" s="149" t="s">
        <v>227</v>
      </c>
      <c r="J31" s="149"/>
      <c r="K31" s="149"/>
      <c r="L31" s="130">
        <v>43666219</v>
      </c>
      <c r="M31" s="130"/>
      <c r="N31" s="126">
        <v>43666219</v>
      </c>
      <c r="O31" s="126"/>
      <c r="P31" s="126">
        <v>0</v>
      </c>
      <c r="Q31" s="126"/>
      <c r="R31" s="125">
        <v>0</v>
      </c>
      <c r="S31" s="125"/>
      <c r="T31" s="126">
        <v>0</v>
      </c>
      <c r="U31" s="126"/>
      <c r="V31" s="126"/>
      <c r="W31" s="126"/>
      <c r="X31" s="125">
        <v>0</v>
      </c>
      <c r="Y31" s="125"/>
      <c r="Z31" s="126">
        <v>0</v>
      </c>
      <c r="AA31" s="126"/>
      <c r="AB31" s="125">
        <v>0</v>
      </c>
      <c r="AC31" s="125"/>
      <c r="AD31" s="125"/>
      <c r="AE31" s="57" t="s">
        <v>97</v>
      </c>
      <c r="AF31" s="56">
        <v>0</v>
      </c>
      <c r="AG31" s="151" t="s">
        <v>97</v>
      </c>
      <c r="AH31" s="151"/>
    </row>
    <row r="32" spans="1:34" ht="14.1" customHeight="1">
      <c r="A32" s="129" t="s">
        <v>121</v>
      </c>
      <c r="B32" s="129"/>
      <c r="C32" s="129"/>
      <c r="D32" s="129"/>
      <c r="E32" s="129"/>
      <c r="F32" s="129"/>
      <c r="G32" s="129"/>
      <c r="H32" s="54" t="s">
        <v>228</v>
      </c>
      <c r="I32" s="149" t="s">
        <v>229</v>
      </c>
      <c r="J32" s="149"/>
      <c r="K32" s="149"/>
      <c r="L32" s="130">
        <v>5239946</v>
      </c>
      <c r="M32" s="130"/>
      <c r="N32" s="126">
        <v>5236567</v>
      </c>
      <c r="O32" s="126"/>
      <c r="P32" s="126">
        <v>3379</v>
      </c>
      <c r="Q32" s="126"/>
      <c r="R32" s="125">
        <v>35</v>
      </c>
      <c r="S32" s="125"/>
      <c r="T32" s="126">
        <v>0</v>
      </c>
      <c r="U32" s="126"/>
      <c r="V32" s="126"/>
      <c r="W32" s="126"/>
      <c r="X32" s="125">
        <v>0</v>
      </c>
      <c r="Y32" s="125"/>
      <c r="Z32" s="126">
        <v>3344</v>
      </c>
      <c r="AA32" s="126"/>
      <c r="AB32" s="125">
        <v>3344</v>
      </c>
      <c r="AC32" s="125"/>
      <c r="AD32" s="125"/>
      <c r="AE32" s="57" t="s">
        <v>230</v>
      </c>
      <c r="AF32" s="56">
        <v>3344</v>
      </c>
      <c r="AG32" s="151" t="s">
        <v>230</v>
      </c>
      <c r="AH32" s="151"/>
    </row>
    <row r="33" spans="1:34" ht="14.1" customHeight="1">
      <c r="A33" s="129" t="s">
        <v>122</v>
      </c>
      <c r="B33" s="129"/>
      <c r="C33" s="129"/>
      <c r="D33" s="129"/>
      <c r="E33" s="129"/>
      <c r="F33" s="129"/>
      <c r="G33" s="129"/>
      <c r="H33" s="54" t="s">
        <v>231</v>
      </c>
      <c r="I33" s="149" t="s">
        <v>232</v>
      </c>
      <c r="J33" s="149"/>
      <c r="K33" s="149"/>
      <c r="L33" s="130">
        <v>2838750</v>
      </c>
      <c r="M33" s="130"/>
      <c r="N33" s="126">
        <v>881550</v>
      </c>
      <c r="O33" s="126"/>
      <c r="P33" s="126">
        <v>1957200</v>
      </c>
      <c r="Q33" s="126"/>
      <c r="R33" s="125">
        <v>0</v>
      </c>
      <c r="S33" s="125"/>
      <c r="T33" s="126">
        <v>0</v>
      </c>
      <c r="U33" s="126"/>
      <c r="V33" s="126"/>
      <c r="W33" s="126"/>
      <c r="X33" s="125">
        <v>0</v>
      </c>
      <c r="Y33" s="125"/>
      <c r="Z33" s="126">
        <v>1957200</v>
      </c>
      <c r="AA33" s="126"/>
      <c r="AB33" s="125">
        <v>1957200</v>
      </c>
      <c r="AC33" s="125"/>
      <c r="AD33" s="125"/>
      <c r="AE33" s="57" t="s">
        <v>337</v>
      </c>
      <c r="AF33" s="56">
        <v>1957200</v>
      </c>
      <c r="AG33" s="151" t="s">
        <v>337</v>
      </c>
      <c r="AH33" s="151"/>
    </row>
    <row r="34" spans="1:34" ht="14.1" customHeight="1">
      <c r="A34" s="129" t="s">
        <v>124</v>
      </c>
      <c r="B34" s="129"/>
      <c r="C34" s="129"/>
      <c r="D34" s="129"/>
      <c r="E34" s="129"/>
      <c r="F34" s="129"/>
      <c r="G34" s="129"/>
      <c r="H34" s="54" t="s">
        <v>234</v>
      </c>
      <c r="I34" s="149" t="s">
        <v>235</v>
      </c>
      <c r="J34" s="149"/>
      <c r="K34" s="149"/>
      <c r="L34" s="130">
        <v>17032503</v>
      </c>
      <c r="M34" s="130"/>
      <c r="N34" s="126">
        <v>5320203</v>
      </c>
      <c r="O34" s="126"/>
      <c r="P34" s="126">
        <v>11712300</v>
      </c>
      <c r="Q34" s="126"/>
      <c r="R34" s="125">
        <v>0</v>
      </c>
      <c r="S34" s="125"/>
      <c r="T34" s="126">
        <v>0</v>
      </c>
      <c r="U34" s="126"/>
      <c r="V34" s="126"/>
      <c r="W34" s="126"/>
      <c r="X34" s="125">
        <v>0</v>
      </c>
      <c r="Y34" s="125"/>
      <c r="Z34" s="126">
        <v>11712300</v>
      </c>
      <c r="AA34" s="126"/>
      <c r="AB34" s="125">
        <v>11712300</v>
      </c>
      <c r="AC34" s="125"/>
      <c r="AD34" s="125"/>
      <c r="AE34" s="57" t="s">
        <v>338</v>
      </c>
      <c r="AF34" s="56">
        <v>11712300</v>
      </c>
      <c r="AG34" s="151" t="s">
        <v>338</v>
      </c>
      <c r="AH34" s="151"/>
    </row>
    <row r="35" spans="1:34" ht="14.1" customHeight="1">
      <c r="A35" s="129" t="s">
        <v>126</v>
      </c>
      <c r="B35" s="129"/>
      <c r="C35" s="129"/>
      <c r="D35" s="129"/>
      <c r="E35" s="129"/>
      <c r="F35" s="129"/>
      <c r="G35" s="129"/>
      <c r="H35" s="54" t="s">
        <v>237</v>
      </c>
      <c r="I35" s="149" t="s">
        <v>238</v>
      </c>
      <c r="J35" s="149"/>
      <c r="K35" s="149"/>
      <c r="L35" s="130">
        <v>2838750</v>
      </c>
      <c r="M35" s="130"/>
      <c r="N35" s="126">
        <v>881550</v>
      </c>
      <c r="O35" s="126"/>
      <c r="P35" s="126">
        <v>1957200</v>
      </c>
      <c r="Q35" s="126"/>
      <c r="R35" s="125">
        <v>0</v>
      </c>
      <c r="S35" s="125"/>
      <c r="T35" s="126">
        <v>0</v>
      </c>
      <c r="U35" s="126"/>
      <c r="V35" s="126"/>
      <c r="W35" s="126"/>
      <c r="X35" s="125">
        <v>0</v>
      </c>
      <c r="Y35" s="125"/>
      <c r="Z35" s="126">
        <v>1957200</v>
      </c>
      <c r="AA35" s="126"/>
      <c r="AB35" s="125">
        <v>1957200</v>
      </c>
      <c r="AC35" s="125"/>
      <c r="AD35" s="125"/>
      <c r="AE35" s="57" t="s">
        <v>337</v>
      </c>
      <c r="AF35" s="56">
        <v>1957200</v>
      </c>
      <c r="AG35" s="151" t="s">
        <v>337</v>
      </c>
      <c r="AH35" s="151"/>
    </row>
    <row r="36" spans="1:34" ht="14.1" customHeight="1">
      <c r="A36" s="129" t="s">
        <v>127</v>
      </c>
      <c r="B36" s="129"/>
      <c r="C36" s="129"/>
      <c r="D36" s="129"/>
      <c r="E36" s="129"/>
      <c r="F36" s="129"/>
      <c r="G36" s="129"/>
      <c r="H36" s="54" t="s">
        <v>239</v>
      </c>
      <c r="I36" s="149" t="s">
        <v>240</v>
      </c>
      <c r="J36" s="149"/>
      <c r="K36" s="149"/>
      <c r="L36" s="130">
        <v>21510003</v>
      </c>
      <c r="M36" s="130"/>
      <c r="N36" s="126">
        <v>5895603</v>
      </c>
      <c r="O36" s="126"/>
      <c r="P36" s="126">
        <v>15614400</v>
      </c>
      <c r="Q36" s="126"/>
      <c r="R36" s="125">
        <v>0</v>
      </c>
      <c r="S36" s="125"/>
      <c r="T36" s="126">
        <v>0</v>
      </c>
      <c r="U36" s="126"/>
      <c r="V36" s="126"/>
      <c r="W36" s="126"/>
      <c r="X36" s="125">
        <v>0</v>
      </c>
      <c r="Y36" s="125"/>
      <c r="Z36" s="126">
        <v>15614400</v>
      </c>
      <c r="AA36" s="126"/>
      <c r="AB36" s="125">
        <v>15614400</v>
      </c>
      <c r="AC36" s="125"/>
      <c r="AD36" s="125"/>
      <c r="AE36" s="57" t="s">
        <v>339</v>
      </c>
      <c r="AF36" s="56">
        <v>15614400</v>
      </c>
      <c r="AG36" s="151" t="s">
        <v>339</v>
      </c>
      <c r="AH36" s="151"/>
    </row>
    <row r="37" spans="1:34" ht="14.1" customHeight="1">
      <c r="A37" s="129" t="s">
        <v>129</v>
      </c>
      <c r="B37" s="129"/>
      <c r="C37" s="129"/>
      <c r="D37" s="129"/>
      <c r="E37" s="129"/>
      <c r="F37" s="129"/>
      <c r="G37" s="129"/>
      <c r="H37" s="54" t="s">
        <v>242</v>
      </c>
      <c r="I37" s="149" t="s">
        <v>243</v>
      </c>
      <c r="J37" s="149"/>
      <c r="K37" s="149"/>
      <c r="L37" s="130">
        <v>5677501</v>
      </c>
      <c r="M37" s="130"/>
      <c r="N37" s="126">
        <v>1769501</v>
      </c>
      <c r="O37" s="126"/>
      <c r="P37" s="126">
        <v>3908000</v>
      </c>
      <c r="Q37" s="126"/>
      <c r="R37" s="125">
        <v>0</v>
      </c>
      <c r="S37" s="125"/>
      <c r="T37" s="126">
        <v>0</v>
      </c>
      <c r="U37" s="126"/>
      <c r="V37" s="126"/>
      <c r="W37" s="126"/>
      <c r="X37" s="125">
        <v>0</v>
      </c>
      <c r="Y37" s="125"/>
      <c r="Z37" s="126">
        <v>3908000</v>
      </c>
      <c r="AA37" s="126"/>
      <c r="AB37" s="125">
        <v>3908000</v>
      </c>
      <c r="AC37" s="125"/>
      <c r="AD37" s="125"/>
      <c r="AE37" s="57" t="s">
        <v>340</v>
      </c>
      <c r="AF37" s="56">
        <v>3908000</v>
      </c>
      <c r="AG37" s="151" t="s">
        <v>340</v>
      </c>
      <c r="AH37" s="151"/>
    </row>
    <row r="38" spans="1:34" ht="14.1" customHeight="1">
      <c r="A38" s="129" t="s">
        <v>133</v>
      </c>
      <c r="B38" s="129"/>
      <c r="C38" s="129"/>
      <c r="D38" s="129"/>
      <c r="E38" s="129"/>
      <c r="F38" s="129"/>
      <c r="G38" s="129"/>
      <c r="H38" s="54" t="s">
        <v>245</v>
      </c>
      <c r="I38" s="149" t="s">
        <v>246</v>
      </c>
      <c r="J38" s="149"/>
      <c r="K38" s="149"/>
      <c r="L38" s="130">
        <v>30000000</v>
      </c>
      <c r="M38" s="130"/>
      <c r="N38" s="126">
        <v>0</v>
      </c>
      <c r="O38" s="126"/>
      <c r="P38" s="126">
        <v>30000000</v>
      </c>
      <c r="Q38" s="126"/>
      <c r="R38" s="125">
        <v>5645459</v>
      </c>
      <c r="S38" s="125"/>
      <c r="T38" s="126">
        <v>24354541</v>
      </c>
      <c r="U38" s="126"/>
      <c r="V38" s="126"/>
      <c r="W38" s="126"/>
      <c r="X38" s="125">
        <v>0</v>
      </c>
      <c r="Y38" s="125"/>
      <c r="Z38" s="126">
        <v>0</v>
      </c>
      <c r="AA38" s="126"/>
      <c r="AB38" s="125">
        <v>0</v>
      </c>
      <c r="AC38" s="125"/>
      <c r="AD38" s="125"/>
      <c r="AE38" s="57" t="s">
        <v>97</v>
      </c>
      <c r="AF38" s="56">
        <v>24354541</v>
      </c>
      <c r="AG38" s="151" t="s">
        <v>307</v>
      </c>
      <c r="AH38" s="151"/>
    </row>
    <row r="39" spans="1:34" ht="14.1" customHeight="1">
      <c r="A39" s="129" t="s">
        <v>134</v>
      </c>
      <c r="B39" s="129"/>
      <c r="C39" s="129"/>
      <c r="D39" s="129"/>
      <c r="E39" s="129"/>
      <c r="F39" s="129"/>
      <c r="G39" s="129"/>
      <c r="H39" s="54" t="s">
        <v>247</v>
      </c>
      <c r="I39" s="149" t="s">
        <v>248</v>
      </c>
      <c r="J39" s="149"/>
      <c r="K39" s="149"/>
      <c r="L39" s="130">
        <v>10000000</v>
      </c>
      <c r="M39" s="130"/>
      <c r="N39" s="126">
        <v>0</v>
      </c>
      <c r="O39" s="126"/>
      <c r="P39" s="126">
        <v>10000000</v>
      </c>
      <c r="Q39" s="126"/>
      <c r="R39" s="125">
        <v>10000000</v>
      </c>
      <c r="S39" s="125"/>
      <c r="T39" s="126">
        <v>0</v>
      </c>
      <c r="U39" s="126"/>
      <c r="V39" s="126"/>
      <c r="W39" s="126"/>
      <c r="X39" s="125">
        <v>0</v>
      </c>
      <c r="Y39" s="125"/>
      <c r="Z39" s="126">
        <v>0</v>
      </c>
      <c r="AA39" s="126"/>
      <c r="AB39" s="125">
        <v>0</v>
      </c>
      <c r="AC39" s="125"/>
      <c r="AD39" s="125"/>
      <c r="AE39" s="57" t="s">
        <v>97</v>
      </c>
      <c r="AF39" s="56">
        <v>0</v>
      </c>
      <c r="AG39" s="151" t="s">
        <v>97</v>
      </c>
      <c r="AH39" s="151"/>
    </row>
    <row r="40" spans="1:34" ht="14.1" customHeight="1">
      <c r="A40" s="129" t="s">
        <v>135</v>
      </c>
      <c r="B40" s="129"/>
      <c r="C40" s="129"/>
      <c r="D40" s="129"/>
      <c r="E40" s="129"/>
      <c r="F40" s="129"/>
      <c r="G40" s="129"/>
      <c r="H40" s="54" t="s">
        <v>249</v>
      </c>
      <c r="I40" s="149" t="s">
        <v>250</v>
      </c>
      <c r="J40" s="149"/>
      <c r="K40" s="149"/>
      <c r="L40" s="130">
        <v>15000000</v>
      </c>
      <c r="M40" s="130"/>
      <c r="N40" s="126">
        <v>5001210</v>
      </c>
      <c r="O40" s="126"/>
      <c r="P40" s="126">
        <v>9998790</v>
      </c>
      <c r="Q40" s="126"/>
      <c r="R40" s="125">
        <v>2000000</v>
      </c>
      <c r="S40" s="125"/>
      <c r="T40" s="126">
        <v>4000000</v>
      </c>
      <c r="U40" s="126"/>
      <c r="V40" s="126"/>
      <c r="W40" s="126"/>
      <c r="X40" s="125">
        <v>0</v>
      </c>
      <c r="Y40" s="125"/>
      <c r="Z40" s="126">
        <v>3998790</v>
      </c>
      <c r="AA40" s="126"/>
      <c r="AB40" s="125">
        <v>3998790</v>
      </c>
      <c r="AC40" s="125"/>
      <c r="AD40" s="125"/>
      <c r="AE40" s="57" t="s">
        <v>351</v>
      </c>
      <c r="AF40" s="56">
        <v>7998790</v>
      </c>
      <c r="AG40" s="151" t="s">
        <v>309</v>
      </c>
      <c r="AH40" s="151"/>
    </row>
    <row r="41" spans="1:34" ht="14.1" customHeight="1">
      <c r="A41" s="129" t="s">
        <v>136</v>
      </c>
      <c r="B41" s="129"/>
      <c r="C41" s="129"/>
      <c r="D41" s="129"/>
      <c r="E41" s="129"/>
      <c r="F41" s="129"/>
      <c r="G41" s="129"/>
      <c r="H41" s="54" t="s">
        <v>253</v>
      </c>
      <c r="I41" s="149" t="s">
        <v>254</v>
      </c>
      <c r="J41" s="149"/>
      <c r="K41" s="149"/>
      <c r="L41" s="130">
        <v>0</v>
      </c>
      <c r="M41" s="130"/>
      <c r="N41" s="126">
        <v>0</v>
      </c>
      <c r="O41" s="126"/>
      <c r="P41" s="126">
        <v>0</v>
      </c>
      <c r="Q41" s="126"/>
      <c r="R41" s="125">
        <v>0</v>
      </c>
      <c r="S41" s="125"/>
      <c r="T41" s="126">
        <v>0</v>
      </c>
      <c r="U41" s="126"/>
      <c r="V41" s="126"/>
      <c r="W41" s="126"/>
      <c r="X41" s="125">
        <v>0</v>
      </c>
      <c r="Y41" s="125"/>
      <c r="Z41" s="126">
        <v>0</v>
      </c>
      <c r="AA41" s="126"/>
      <c r="AB41" s="125">
        <v>0</v>
      </c>
      <c r="AC41" s="125"/>
      <c r="AD41" s="125"/>
      <c r="AE41" s="57"/>
      <c r="AF41" s="56">
        <v>0</v>
      </c>
      <c r="AG41" s="151"/>
      <c r="AH41" s="151"/>
    </row>
    <row r="42" spans="1:34" ht="14.1" customHeight="1">
      <c r="A42" s="129" t="s">
        <v>137</v>
      </c>
      <c r="B42" s="129"/>
      <c r="C42" s="129"/>
      <c r="D42" s="129"/>
      <c r="E42" s="129"/>
      <c r="F42" s="129"/>
      <c r="G42" s="129"/>
      <c r="H42" s="54" t="s">
        <v>255</v>
      </c>
      <c r="I42" s="149" t="s">
        <v>256</v>
      </c>
      <c r="J42" s="149"/>
      <c r="K42" s="149"/>
      <c r="L42" s="130">
        <v>38725000</v>
      </c>
      <c r="M42" s="130"/>
      <c r="N42" s="126">
        <v>0</v>
      </c>
      <c r="O42" s="126"/>
      <c r="P42" s="126">
        <v>38725000</v>
      </c>
      <c r="Q42" s="126"/>
      <c r="R42" s="125">
        <v>0</v>
      </c>
      <c r="S42" s="125"/>
      <c r="T42" s="126">
        <v>23500000</v>
      </c>
      <c r="U42" s="126"/>
      <c r="V42" s="126"/>
      <c r="W42" s="126"/>
      <c r="X42" s="125">
        <v>0</v>
      </c>
      <c r="Y42" s="125"/>
      <c r="Z42" s="126">
        <v>15225000</v>
      </c>
      <c r="AA42" s="126"/>
      <c r="AB42" s="125">
        <v>15225000</v>
      </c>
      <c r="AC42" s="125"/>
      <c r="AD42" s="125"/>
      <c r="AE42" s="57" t="s">
        <v>310</v>
      </c>
      <c r="AF42" s="56">
        <v>38725000</v>
      </c>
      <c r="AG42" s="151" t="s">
        <v>257</v>
      </c>
      <c r="AH42" s="151"/>
    </row>
    <row r="43" spans="1:34" ht="14.1" customHeight="1">
      <c r="A43" s="129" t="s">
        <v>138</v>
      </c>
      <c r="B43" s="129"/>
      <c r="C43" s="129"/>
      <c r="D43" s="129"/>
      <c r="E43" s="129"/>
      <c r="F43" s="129"/>
      <c r="G43" s="129"/>
      <c r="H43" s="54" t="s">
        <v>258</v>
      </c>
      <c r="I43" s="149" t="s">
        <v>259</v>
      </c>
      <c r="J43" s="149"/>
      <c r="K43" s="149"/>
      <c r="L43" s="130">
        <v>18118800</v>
      </c>
      <c r="M43" s="130"/>
      <c r="N43" s="126">
        <v>0</v>
      </c>
      <c r="O43" s="126"/>
      <c r="P43" s="126">
        <v>18118800</v>
      </c>
      <c r="Q43" s="126"/>
      <c r="R43" s="125">
        <v>0</v>
      </c>
      <c r="S43" s="125"/>
      <c r="T43" s="126">
        <v>12000000</v>
      </c>
      <c r="U43" s="126"/>
      <c r="V43" s="126"/>
      <c r="W43" s="126"/>
      <c r="X43" s="125">
        <v>0</v>
      </c>
      <c r="Y43" s="125"/>
      <c r="Z43" s="126">
        <v>6118800</v>
      </c>
      <c r="AA43" s="126"/>
      <c r="AB43" s="125">
        <v>6118800</v>
      </c>
      <c r="AC43" s="125"/>
      <c r="AD43" s="125"/>
      <c r="AE43" s="57" t="s">
        <v>352</v>
      </c>
      <c r="AF43" s="56">
        <v>18118800</v>
      </c>
      <c r="AG43" s="151" t="s">
        <v>257</v>
      </c>
      <c r="AH43" s="151"/>
    </row>
    <row r="44" spans="1:34" ht="14.1" customHeight="1">
      <c r="A44" s="129" t="s">
        <v>139</v>
      </c>
      <c r="B44" s="129"/>
      <c r="C44" s="129"/>
      <c r="D44" s="129"/>
      <c r="E44" s="129"/>
      <c r="F44" s="129"/>
      <c r="G44" s="129"/>
      <c r="H44" s="54" t="s">
        <v>262</v>
      </c>
      <c r="I44" s="149" t="s">
        <v>263</v>
      </c>
      <c r="J44" s="149"/>
      <c r="K44" s="149"/>
      <c r="L44" s="130">
        <v>18270000</v>
      </c>
      <c r="M44" s="130"/>
      <c r="N44" s="126">
        <v>18270000</v>
      </c>
      <c r="O44" s="126"/>
      <c r="P44" s="126">
        <v>0</v>
      </c>
      <c r="Q44" s="126"/>
      <c r="R44" s="125">
        <v>0</v>
      </c>
      <c r="S44" s="125"/>
      <c r="T44" s="126">
        <v>0</v>
      </c>
      <c r="U44" s="126"/>
      <c r="V44" s="126"/>
      <c r="W44" s="126"/>
      <c r="X44" s="125">
        <v>0</v>
      </c>
      <c r="Y44" s="125"/>
      <c r="Z44" s="126">
        <v>0</v>
      </c>
      <c r="AA44" s="126"/>
      <c r="AB44" s="125">
        <v>0</v>
      </c>
      <c r="AC44" s="125"/>
      <c r="AD44" s="125"/>
      <c r="AE44" s="57" t="s">
        <v>97</v>
      </c>
      <c r="AF44" s="56">
        <v>0</v>
      </c>
      <c r="AG44" s="151" t="s">
        <v>97</v>
      </c>
      <c r="AH44" s="151"/>
    </row>
    <row r="45" spans="1:34" ht="14.1" customHeight="1">
      <c r="A45" s="129" t="s">
        <v>140</v>
      </c>
      <c r="B45" s="129"/>
      <c r="C45" s="129"/>
      <c r="D45" s="129"/>
      <c r="E45" s="129"/>
      <c r="F45" s="129"/>
      <c r="G45" s="129"/>
      <c r="H45" s="54" t="s">
        <v>264</v>
      </c>
      <c r="I45" s="149" t="s">
        <v>265</v>
      </c>
      <c r="J45" s="149"/>
      <c r="K45" s="149"/>
      <c r="L45" s="130">
        <v>40600000</v>
      </c>
      <c r="M45" s="130"/>
      <c r="N45" s="126">
        <v>0</v>
      </c>
      <c r="O45" s="126"/>
      <c r="P45" s="126">
        <v>40600000</v>
      </c>
      <c r="Q45" s="126"/>
      <c r="R45" s="125">
        <v>0</v>
      </c>
      <c r="S45" s="125"/>
      <c r="T45" s="126">
        <v>1824415</v>
      </c>
      <c r="U45" s="126"/>
      <c r="V45" s="126"/>
      <c r="W45" s="126"/>
      <c r="X45" s="125">
        <v>0</v>
      </c>
      <c r="Y45" s="125"/>
      <c r="Z45" s="126">
        <v>38775585</v>
      </c>
      <c r="AA45" s="126"/>
      <c r="AB45" s="125">
        <v>38775585</v>
      </c>
      <c r="AC45" s="125"/>
      <c r="AD45" s="125"/>
      <c r="AE45" s="57" t="s">
        <v>266</v>
      </c>
      <c r="AF45" s="56">
        <v>40600000</v>
      </c>
      <c r="AG45" s="151" t="s">
        <v>257</v>
      </c>
      <c r="AH45" s="151"/>
    </row>
    <row r="46" spans="1:34" ht="14.1" customHeight="1">
      <c r="A46" s="129" t="s">
        <v>141</v>
      </c>
      <c r="B46" s="129"/>
      <c r="C46" s="129"/>
      <c r="D46" s="129"/>
      <c r="E46" s="129"/>
      <c r="F46" s="129"/>
      <c r="G46" s="129"/>
      <c r="H46" s="54" t="s">
        <v>267</v>
      </c>
      <c r="I46" s="149" t="s">
        <v>268</v>
      </c>
      <c r="J46" s="149"/>
      <c r="K46" s="149"/>
      <c r="L46" s="130">
        <v>11225000</v>
      </c>
      <c r="M46" s="130"/>
      <c r="N46" s="126">
        <v>5225000</v>
      </c>
      <c r="O46" s="126"/>
      <c r="P46" s="126">
        <v>6000000</v>
      </c>
      <c r="Q46" s="126"/>
      <c r="R46" s="125">
        <v>0</v>
      </c>
      <c r="S46" s="125"/>
      <c r="T46" s="126">
        <v>3000000</v>
      </c>
      <c r="U46" s="126"/>
      <c r="V46" s="126"/>
      <c r="W46" s="126"/>
      <c r="X46" s="125">
        <v>0</v>
      </c>
      <c r="Y46" s="125"/>
      <c r="Z46" s="126">
        <v>3000000</v>
      </c>
      <c r="AA46" s="126"/>
      <c r="AB46" s="125">
        <v>3000000</v>
      </c>
      <c r="AC46" s="125"/>
      <c r="AD46" s="125"/>
      <c r="AE46" s="57" t="s">
        <v>353</v>
      </c>
      <c r="AF46" s="56">
        <v>6000000</v>
      </c>
      <c r="AG46" s="151" t="s">
        <v>314</v>
      </c>
      <c r="AH46" s="151"/>
    </row>
    <row r="47" spans="1:34" ht="14.1" customHeight="1">
      <c r="A47" s="129" t="s">
        <v>142</v>
      </c>
      <c r="B47" s="129"/>
      <c r="C47" s="129"/>
      <c r="D47" s="129"/>
      <c r="E47" s="129"/>
      <c r="F47" s="129"/>
      <c r="G47" s="129"/>
      <c r="H47" s="54" t="s">
        <v>271</v>
      </c>
      <c r="I47" s="149" t="s">
        <v>272</v>
      </c>
      <c r="J47" s="149"/>
      <c r="K47" s="149"/>
      <c r="L47" s="130">
        <v>68775585</v>
      </c>
      <c r="M47" s="130"/>
      <c r="N47" s="126">
        <v>0</v>
      </c>
      <c r="O47" s="126"/>
      <c r="P47" s="126">
        <v>68775585</v>
      </c>
      <c r="Q47" s="126"/>
      <c r="R47" s="125">
        <v>0</v>
      </c>
      <c r="S47" s="125"/>
      <c r="T47" s="126">
        <v>48175585</v>
      </c>
      <c r="U47" s="126"/>
      <c r="V47" s="126"/>
      <c r="W47" s="126"/>
      <c r="X47" s="125">
        <v>0</v>
      </c>
      <c r="Y47" s="125"/>
      <c r="Z47" s="126">
        <v>20600000</v>
      </c>
      <c r="AA47" s="126"/>
      <c r="AB47" s="125">
        <v>20600000</v>
      </c>
      <c r="AC47" s="125"/>
      <c r="AD47" s="125"/>
      <c r="AE47" s="57" t="s">
        <v>273</v>
      </c>
      <c r="AF47" s="56">
        <v>68775585</v>
      </c>
      <c r="AG47" s="151" t="s">
        <v>257</v>
      </c>
      <c r="AH47" s="151"/>
    </row>
    <row r="48" spans="1:34" ht="14.1" customHeight="1">
      <c r="A48" s="129" t="s">
        <v>143</v>
      </c>
      <c r="B48" s="129"/>
      <c r="C48" s="129"/>
      <c r="D48" s="129"/>
      <c r="E48" s="129"/>
      <c r="F48" s="129"/>
      <c r="G48" s="129"/>
      <c r="H48" s="54" t="s">
        <v>274</v>
      </c>
      <c r="I48" s="149" t="s">
        <v>275</v>
      </c>
      <c r="J48" s="149"/>
      <c r="K48" s="149"/>
      <c r="L48" s="130">
        <v>8000000</v>
      </c>
      <c r="M48" s="130"/>
      <c r="N48" s="126">
        <v>0</v>
      </c>
      <c r="O48" s="126"/>
      <c r="P48" s="126">
        <v>8000000</v>
      </c>
      <c r="Q48" s="126"/>
      <c r="R48" s="125">
        <v>0</v>
      </c>
      <c r="S48" s="125"/>
      <c r="T48" s="126">
        <v>4000000</v>
      </c>
      <c r="U48" s="126"/>
      <c r="V48" s="126"/>
      <c r="W48" s="126"/>
      <c r="X48" s="125">
        <v>0</v>
      </c>
      <c r="Y48" s="125"/>
      <c r="Z48" s="126">
        <v>4000000</v>
      </c>
      <c r="AA48" s="126"/>
      <c r="AB48" s="125">
        <v>4000000</v>
      </c>
      <c r="AC48" s="125"/>
      <c r="AD48" s="125"/>
      <c r="AE48" s="57" t="s">
        <v>354</v>
      </c>
      <c r="AF48" s="56">
        <v>8000000</v>
      </c>
      <c r="AG48" s="151" t="s">
        <v>257</v>
      </c>
      <c r="AH48" s="151"/>
    </row>
    <row r="49" spans="1:34" ht="14.1" customHeight="1">
      <c r="A49" s="129" t="s">
        <v>144</v>
      </c>
      <c r="B49" s="129"/>
      <c r="C49" s="129"/>
      <c r="D49" s="129"/>
      <c r="E49" s="129"/>
      <c r="F49" s="129"/>
      <c r="G49" s="129"/>
      <c r="H49" s="54" t="s">
        <v>278</v>
      </c>
      <c r="I49" s="149" t="s">
        <v>279</v>
      </c>
      <c r="J49" s="149"/>
      <c r="K49" s="149"/>
      <c r="L49" s="130">
        <v>50150000</v>
      </c>
      <c r="M49" s="130"/>
      <c r="N49" s="126">
        <v>0</v>
      </c>
      <c r="O49" s="126"/>
      <c r="P49" s="126">
        <v>50150000</v>
      </c>
      <c r="Q49" s="126"/>
      <c r="R49" s="125">
        <v>0</v>
      </c>
      <c r="S49" s="125"/>
      <c r="T49" s="126">
        <v>40000000</v>
      </c>
      <c r="U49" s="126"/>
      <c r="V49" s="126"/>
      <c r="W49" s="126"/>
      <c r="X49" s="125">
        <v>0</v>
      </c>
      <c r="Y49" s="125"/>
      <c r="Z49" s="126">
        <v>10150000</v>
      </c>
      <c r="AA49" s="126"/>
      <c r="AB49" s="125">
        <v>10150000</v>
      </c>
      <c r="AC49" s="125"/>
      <c r="AD49" s="125"/>
      <c r="AE49" s="57" t="s">
        <v>316</v>
      </c>
      <c r="AF49" s="56">
        <v>50150000</v>
      </c>
      <c r="AG49" s="151" t="s">
        <v>257</v>
      </c>
      <c r="AH49" s="151"/>
    </row>
    <row r="50" spans="1:34" ht="14.1" customHeight="1">
      <c r="A50" s="129" t="s">
        <v>145</v>
      </c>
      <c r="B50" s="129"/>
      <c r="C50" s="129"/>
      <c r="D50" s="129"/>
      <c r="E50" s="129"/>
      <c r="F50" s="129"/>
      <c r="G50" s="129"/>
      <c r="H50" s="54" t="s">
        <v>280</v>
      </c>
      <c r="I50" s="149" t="s">
        <v>281</v>
      </c>
      <c r="J50" s="149"/>
      <c r="K50" s="149"/>
      <c r="L50" s="130">
        <v>436782975</v>
      </c>
      <c r="M50" s="130"/>
      <c r="N50" s="126">
        <v>0</v>
      </c>
      <c r="O50" s="126"/>
      <c r="P50" s="126">
        <v>436782975</v>
      </c>
      <c r="Q50" s="126"/>
      <c r="R50" s="125">
        <v>0</v>
      </c>
      <c r="S50" s="125"/>
      <c r="T50" s="126">
        <v>132952136</v>
      </c>
      <c r="U50" s="126"/>
      <c r="V50" s="126"/>
      <c r="W50" s="126"/>
      <c r="X50" s="125">
        <v>0</v>
      </c>
      <c r="Y50" s="125"/>
      <c r="Z50" s="126">
        <v>303830839</v>
      </c>
      <c r="AA50" s="126"/>
      <c r="AB50" s="125">
        <v>303830839</v>
      </c>
      <c r="AC50" s="125"/>
      <c r="AD50" s="125"/>
      <c r="AE50" s="57" t="s">
        <v>355</v>
      </c>
      <c r="AF50" s="56">
        <v>436782975</v>
      </c>
      <c r="AG50" s="151" t="s">
        <v>257</v>
      </c>
      <c r="AH50" s="151"/>
    </row>
    <row r="51" spans="1:34" ht="14.1" customHeight="1">
      <c r="A51" s="129" t="s">
        <v>146</v>
      </c>
      <c r="B51" s="129"/>
      <c r="C51" s="129"/>
      <c r="D51" s="129"/>
      <c r="E51" s="129"/>
      <c r="F51" s="129"/>
      <c r="G51" s="129"/>
      <c r="H51" s="54" t="s">
        <v>283</v>
      </c>
      <c r="I51" s="149" t="s">
        <v>284</v>
      </c>
      <c r="J51" s="149"/>
      <c r="K51" s="149"/>
      <c r="L51" s="130">
        <v>50600000</v>
      </c>
      <c r="M51" s="130"/>
      <c r="N51" s="126">
        <v>0</v>
      </c>
      <c r="O51" s="126"/>
      <c r="P51" s="126">
        <v>50600000</v>
      </c>
      <c r="Q51" s="126"/>
      <c r="R51" s="125">
        <v>0</v>
      </c>
      <c r="S51" s="125"/>
      <c r="T51" s="126">
        <v>40000000</v>
      </c>
      <c r="U51" s="126"/>
      <c r="V51" s="126"/>
      <c r="W51" s="126"/>
      <c r="X51" s="125">
        <v>0</v>
      </c>
      <c r="Y51" s="125"/>
      <c r="Z51" s="126">
        <v>10600000</v>
      </c>
      <c r="AA51" s="126"/>
      <c r="AB51" s="125">
        <v>10600000</v>
      </c>
      <c r="AC51" s="125"/>
      <c r="AD51" s="125"/>
      <c r="AE51" s="57" t="s">
        <v>319</v>
      </c>
      <c r="AF51" s="56">
        <v>50600000</v>
      </c>
      <c r="AG51" s="151" t="s">
        <v>257</v>
      </c>
      <c r="AH51" s="151"/>
    </row>
    <row r="52" spans="1:34" ht="14.1" customHeight="1">
      <c r="A52" s="129" t="s">
        <v>147</v>
      </c>
      <c r="B52" s="129"/>
      <c r="C52" s="129"/>
      <c r="D52" s="129"/>
      <c r="E52" s="129"/>
      <c r="F52" s="129"/>
      <c r="G52" s="129"/>
      <c r="H52" s="54" t="s">
        <v>286</v>
      </c>
      <c r="I52" s="149" t="s">
        <v>287</v>
      </c>
      <c r="J52" s="149"/>
      <c r="K52" s="149"/>
      <c r="L52" s="130">
        <v>0</v>
      </c>
      <c r="M52" s="130"/>
      <c r="N52" s="126">
        <v>0</v>
      </c>
      <c r="O52" s="126"/>
      <c r="P52" s="126">
        <v>0</v>
      </c>
      <c r="Q52" s="126"/>
      <c r="R52" s="125">
        <v>0</v>
      </c>
      <c r="S52" s="125"/>
      <c r="T52" s="126">
        <v>0</v>
      </c>
      <c r="U52" s="126"/>
      <c r="V52" s="126"/>
      <c r="W52" s="126"/>
      <c r="X52" s="125">
        <v>0</v>
      </c>
      <c r="Y52" s="125"/>
      <c r="Z52" s="126">
        <v>0</v>
      </c>
      <c r="AA52" s="126"/>
      <c r="AB52" s="125">
        <v>0</v>
      </c>
      <c r="AC52" s="125"/>
      <c r="AD52" s="125"/>
      <c r="AE52" s="57"/>
      <c r="AF52" s="56">
        <v>0</v>
      </c>
      <c r="AG52" s="151"/>
      <c r="AH52" s="151"/>
    </row>
    <row r="53" spans="1:34" ht="14.1" customHeight="1">
      <c r="A53" s="129" t="s">
        <v>143</v>
      </c>
      <c r="B53" s="129"/>
      <c r="C53" s="129"/>
      <c r="D53" s="129"/>
      <c r="E53" s="129"/>
      <c r="F53" s="129"/>
      <c r="G53" s="129"/>
      <c r="H53" s="54" t="s">
        <v>288</v>
      </c>
      <c r="I53" s="149" t="s">
        <v>289</v>
      </c>
      <c r="J53" s="149"/>
      <c r="K53" s="149"/>
      <c r="L53" s="130">
        <v>0</v>
      </c>
      <c r="M53" s="130"/>
      <c r="N53" s="126">
        <v>0</v>
      </c>
      <c r="O53" s="126"/>
      <c r="P53" s="126">
        <v>0</v>
      </c>
      <c r="Q53" s="126"/>
      <c r="R53" s="125">
        <v>0</v>
      </c>
      <c r="S53" s="125"/>
      <c r="T53" s="126">
        <v>0</v>
      </c>
      <c r="U53" s="126"/>
      <c r="V53" s="126"/>
      <c r="W53" s="126"/>
      <c r="X53" s="125">
        <v>0</v>
      </c>
      <c r="Y53" s="125"/>
      <c r="Z53" s="126">
        <v>0</v>
      </c>
      <c r="AA53" s="126"/>
      <c r="AB53" s="125">
        <v>0</v>
      </c>
      <c r="AC53" s="125"/>
      <c r="AD53" s="125"/>
      <c r="AE53" s="57"/>
      <c r="AF53" s="56">
        <v>0</v>
      </c>
      <c r="AG53" s="151"/>
      <c r="AH53" s="151"/>
    </row>
    <row r="54" spans="1:34" ht="15" customHeight="1">
      <c r="A54" s="128" t="s">
        <v>153</v>
      </c>
      <c r="B54" s="128"/>
      <c r="C54" s="128"/>
      <c r="D54" s="128"/>
      <c r="E54" s="128"/>
      <c r="F54" s="128"/>
      <c r="G54" s="128"/>
      <c r="H54" s="128"/>
      <c r="I54" s="128"/>
      <c r="J54" s="128"/>
      <c r="K54" s="50"/>
      <c r="L54" s="122">
        <v>3841892848</v>
      </c>
      <c r="M54" s="122"/>
      <c r="N54" s="122">
        <v>406201769</v>
      </c>
      <c r="O54" s="122"/>
      <c r="P54" s="122">
        <v>3435691079</v>
      </c>
      <c r="Q54" s="122"/>
      <c r="R54" s="122">
        <v>534169473</v>
      </c>
      <c r="S54" s="122"/>
      <c r="T54" s="122">
        <v>512440564</v>
      </c>
      <c r="U54" s="122"/>
      <c r="V54" s="122"/>
      <c r="W54" s="122"/>
      <c r="X54" s="123">
        <v>18245400</v>
      </c>
      <c r="Y54" s="123"/>
      <c r="Z54" s="122">
        <v>2389081042</v>
      </c>
      <c r="AA54" s="122"/>
      <c r="AB54" s="123">
        <v>2370835642</v>
      </c>
      <c r="AC54" s="123"/>
      <c r="AD54" s="123"/>
      <c r="AE54" s="53" t="s">
        <v>349</v>
      </c>
      <c r="AF54" s="52">
        <v>2901521606</v>
      </c>
      <c r="AG54" s="150" t="s">
        <v>341</v>
      </c>
      <c r="AH54" s="150"/>
    </row>
    <row r="55" spans="1:34" ht="16.5" customHeight="1">
      <c r="A55" s="152" t="s">
        <v>356</v>
      </c>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50"/>
      <c r="AB55" s="50"/>
      <c r="AC55" s="50"/>
      <c r="AD55" s="50"/>
      <c r="AE55" s="50"/>
      <c r="AF55" s="50"/>
      <c r="AG55" s="50"/>
      <c r="AH55" s="50"/>
    </row>
    <row r="56" spans="1:34" ht="19.5" customHeight="1" thickBot="1">
      <c r="C56" s="155"/>
      <c r="D56" s="155"/>
      <c r="E56" s="155"/>
      <c r="F56" s="155"/>
      <c r="G56" s="155"/>
      <c r="H56" s="155"/>
      <c r="I56" s="155"/>
      <c r="J56" s="155"/>
      <c r="O56" s="155"/>
      <c r="P56" s="155"/>
      <c r="Q56" s="155"/>
      <c r="R56" s="155"/>
      <c r="S56" s="155"/>
      <c r="T56" s="155"/>
      <c r="U56" s="155"/>
      <c r="V56" s="155"/>
      <c r="W56" s="155"/>
    </row>
    <row r="57" spans="1:34" ht="13.35" customHeight="1" thickTop="1">
      <c r="C57" s="121" t="s">
        <v>359</v>
      </c>
      <c r="D57" s="121"/>
      <c r="E57" s="121"/>
      <c r="F57" s="121"/>
      <c r="G57" s="121"/>
      <c r="H57" s="121"/>
      <c r="I57" s="121"/>
      <c r="J57" s="121"/>
      <c r="K57" s="121"/>
      <c r="L57" s="121"/>
      <c r="Q57" s="121" t="s">
        <v>345</v>
      </c>
      <c r="R57" s="121"/>
      <c r="S57" s="121"/>
      <c r="T57" s="121"/>
      <c r="U57" s="121"/>
      <c r="V57" s="121"/>
      <c r="W57" s="121"/>
      <c r="X57" s="121"/>
    </row>
    <row r="58" spans="1:34" ht="15" customHeight="1">
      <c r="C58" s="121" t="s">
        <v>343</v>
      </c>
      <c r="D58" s="121"/>
      <c r="E58" s="121"/>
      <c r="F58" s="121"/>
      <c r="G58" s="121"/>
      <c r="H58" s="121"/>
      <c r="I58" s="121"/>
      <c r="J58" s="121"/>
      <c r="K58" s="121"/>
      <c r="L58" s="121"/>
      <c r="Q58" s="121" t="s">
        <v>65</v>
      </c>
      <c r="R58" s="121"/>
      <c r="S58" s="121"/>
      <c r="T58" s="121"/>
      <c r="U58" s="121"/>
      <c r="V58" s="121"/>
      <c r="W58" s="121"/>
      <c r="X58" s="121"/>
    </row>
  </sheetData>
  <mergeCells count="504">
    <mergeCell ref="C58:L58"/>
    <mergeCell ref="Q58:X58"/>
    <mergeCell ref="I12:K12"/>
    <mergeCell ref="O9:V9"/>
    <mergeCell ref="C56:J56"/>
    <mergeCell ref="O56:W56"/>
    <mergeCell ref="X54:Y54"/>
    <mergeCell ref="Z54:AA54"/>
    <mergeCell ref="AB54:AD54"/>
    <mergeCell ref="T53:W53"/>
    <mergeCell ref="X53:Y53"/>
    <mergeCell ref="Z53:AA53"/>
    <mergeCell ref="AB53:AD53"/>
    <mergeCell ref="T51:W51"/>
    <mergeCell ref="X51:Y51"/>
    <mergeCell ref="Z51:AA51"/>
    <mergeCell ref="AB51:AD51"/>
    <mergeCell ref="R50:S50"/>
    <mergeCell ref="T50:W50"/>
    <mergeCell ref="X50:Y50"/>
    <mergeCell ref="Z50:AA50"/>
    <mergeCell ref="AB50:AD50"/>
    <mergeCell ref="R48:S48"/>
    <mergeCell ref="T48:W48"/>
    <mergeCell ref="AG54:AH54"/>
    <mergeCell ref="A55:Z55"/>
    <mergeCell ref="C57:L57"/>
    <mergeCell ref="Q57:X57"/>
    <mergeCell ref="A54:J54"/>
    <mergeCell ref="L54:M54"/>
    <mergeCell ref="N54:O54"/>
    <mergeCell ref="P54:Q54"/>
    <mergeCell ref="R54:S54"/>
    <mergeCell ref="T54:W54"/>
    <mergeCell ref="AG53:AH53"/>
    <mergeCell ref="A53:G53"/>
    <mergeCell ref="I53:K53"/>
    <mergeCell ref="L53:M53"/>
    <mergeCell ref="N53:O53"/>
    <mergeCell ref="P53:Q53"/>
    <mergeCell ref="R53:S53"/>
    <mergeCell ref="R52:S52"/>
    <mergeCell ref="T52:W52"/>
    <mergeCell ref="X52:Y52"/>
    <mergeCell ref="Z52:AA52"/>
    <mergeCell ref="AB52:AD52"/>
    <mergeCell ref="AG52:AH52"/>
    <mergeCell ref="AG51:AH51"/>
    <mergeCell ref="A52:G52"/>
    <mergeCell ref="I52:K52"/>
    <mergeCell ref="L52:M52"/>
    <mergeCell ref="N52:O52"/>
    <mergeCell ref="P52:Q52"/>
    <mergeCell ref="A51:G51"/>
    <mergeCell ref="I51:K51"/>
    <mergeCell ref="L51:M51"/>
    <mergeCell ref="N51:O51"/>
    <mergeCell ref="P51:Q51"/>
    <mergeCell ref="R51:S51"/>
    <mergeCell ref="AG50:AH50"/>
    <mergeCell ref="T49:W49"/>
    <mergeCell ref="X49:Y49"/>
    <mergeCell ref="Z49:AA49"/>
    <mergeCell ref="AB49:AD49"/>
    <mergeCell ref="AG49:AH49"/>
    <mergeCell ref="A50:G50"/>
    <mergeCell ref="I50:K50"/>
    <mergeCell ref="L50:M50"/>
    <mergeCell ref="N50:O50"/>
    <mergeCell ref="P50:Q50"/>
    <mergeCell ref="A49:G49"/>
    <mergeCell ref="I49:K49"/>
    <mergeCell ref="L49:M49"/>
    <mergeCell ref="N49:O49"/>
    <mergeCell ref="P49:Q49"/>
    <mergeCell ref="R49:S49"/>
    <mergeCell ref="X48:Y48"/>
    <mergeCell ref="Z48:AA48"/>
    <mergeCell ref="AB48:AD48"/>
    <mergeCell ref="AG48:AH48"/>
    <mergeCell ref="T47:W47"/>
    <mergeCell ref="X47:Y47"/>
    <mergeCell ref="Z47:AA47"/>
    <mergeCell ref="AB47:AD47"/>
    <mergeCell ref="AG47:AH47"/>
    <mergeCell ref="A48:G48"/>
    <mergeCell ref="I48:K48"/>
    <mergeCell ref="L48:M48"/>
    <mergeCell ref="N48:O48"/>
    <mergeCell ref="P48:Q48"/>
    <mergeCell ref="A47:G47"/>
    <mergeCell ref="I47:K47"/>
    <mergeCell ref="L47:M47"/>
    <mergeCell ref="N47:O47"/>
    <mergeCell ref="P47:Q47"/>
    <mergeCell ref="R47:S47"/>
    <mergeCell ref="R46:S46"/>
    <mergeCell ref="T46:W46"/>
    <mergeCell ref="X46:Y46"/>
    <mergeCell ref="Z46:AA46"/>
    <mergeCell ref="AB46:AD46"/>
    <mergeCell ref="AG46:AH46"/>
    <mergeCell ref="T45:W45"/>
    <mergeCell ref="X45:Y45"/>
    <mergeCell ref="Z45:AA45"/>
    <mergeCell ref="AB45:AD45"/>
    <mergeCell ref="AG45:AH45"/>
    <mergeCell ref="R45:S45"/>
    <mergeCell ref="A46:G46"/>
    <mergeCell ref="I46:K46"/>
    <mergeCell ref="L46:M46"/>
    <mergeCell ref="N46:O46"/>
    <mergeCell ref="P46:Q46"/>
    <mergeCell ref="A45:G45"/>
    <mergeCell ref="I45:K45"/>
    <mergeCell ref="L45:M45"/>
    <mergeCell ref="N45:O45"/>
    <mergeCell ref="P45:Q45"/>
    <mergeCell ref="R44:S44"/>
    <mergeCell ref="T44:W44"/>
    <mergeCell ref="X44:Y44"/>
    <mergeCell ref="Z44:AA44"/>
    <mergeCell ref="AB44:AD44"/>
    <mergeCell ref="AG44:AH44"/>
    <mergeCell ref="T43:W43"/>
    <mergeCell ref="X43:Y43"/>
    <mergeCell ref="Z43:AA43"/>
    <mergeCell ref="AB43:AD43"/>
    <mergeCell ref="AG43:AH43"/>
    <mergeCell ref="R43:S43"/>
    <mergeCell ref="A44:G44"/>
    <mergeCell ref="I44:K44"/>
    <mergeCell ref="L44:M44"/>
    <mergeCell ref="N44:O44"/>
    <mergeCell ref="P44:Q44"/>
    <mergeCell ref="A43:G43"/>
    <mergeCell ref="I43:K43"/>
    <mergeCell ref="L43:M43"/>
    <mergeCell ref="N43:O43"/>
    <mergeCell ref="P43:Q43"/>
    <mergeCell ref="R42:S42"/>
    <mergeCell ref="T42:W42"/>
    <mergeCell ref="X42:Y42"/>
    <mergeCell ref="Z42:AA42"/>
    <mergeCell ref="AB42:AD42"/>
    <mergeCell ref="AG42:AH42"/>
    <mergeCell ref="T41:W41"/>
    <mergeCell ref="X41:Y41"/>
    <mergeCell ref="Z41:AA41"/>
    <mergeCell ref="AB41:AD41"/>
    <mergeCell ref="AG41:AH41"/>
    <mergeCell ref="R41:S41"/>
    <mergeCell ref="A42:G42"/>
    <mergeCell ref="I42:K42"/>
    <mergeCell ref="L42:M42"/>
    <mergeCell ref="N42:O42"/>
    <mergeCell ref="P42:Q42"/>
    <mergeCell ref="A41:G41"/>
    <mergeCell ref="I41:K41"/>
    <mergeCell ref="L41:M41"/>
    <mergeCell ref="N41:O41"/>
    <mergeCell ref="P41:Q41"/>
    <mergeCell ref="R40:S40"/>
    <mergeCell ref="T40:W40"/>
    <mergeCell ref="X40:Y40"/>
    <mergeCell ref="Z40:AA40"/>
    <mergeCell ref="AB40:AD40"/>
    <mergeCell ref="AG40:AH40"/>
    <mergeCell ref="T39:W39"/>
    <mergeCell ref="X39:Y39"/>
    <mergeCell ref="Z39:AA39"/>
    <mergeCell ref="AB39:AD39"/>
    <mergeCell ref="AG39:AH39"/>
    <mergeCell ref="R39:S39"/>
    <mergeCell ref="A40:G40"/>
    <mergeCell ref="I40:K40"/>
    <mergeCell ref="L40:M40"/>
    <mergeCell ref="N40:O40"/>
    <mergeCell ref="P40:Q40"/>
    <mergeCell ref="A39:G39"/>
    <mergeCell ref="I39:K39"/>
    <mergeCell ref="L39:M39"/>
    <mergeCell ref="N39:O39"/>
    <mergeCell ref="P39:Q39"/>
    <mergeCell ref="R38:S38"/>
    <mergeCell ref="T38:W38"/>
    <mergeCell ref="X38:Y38"/>
    <mergeCell ref="Z38:AA38"/>
    <mergeCell ref="AB38:AD38"/>
    <mergeCell ref="AG38:AH38"/>
    <mergeCell ref="T37:W37"/>
    <mergeCell ref="X37:Y37"/>
    <mergeCell ref="Z37:AA37"/>
    <mergeCell ref="AB37:AD37"/>
    <mergeCell ref="AG37:AH37"/>
    <mergeCell ref="R37:S37"/>
    <mergeCell ref="A38:G38"/>
    <mergeCell ref="I38:K38"/>
    <mergeCell ref="L38:M38"/>
    <mergeCell ref="N38:O38"/>
    <mergeCell ref="P38:Q38"/>
    <mergeCell ref="A37:G37"/>
    <mergeCell ref="I37:K37"/>
    <mergeCell ref="L37:M37"/>
    <mergeCell ref="N37:O37"/>
    <mergeCell ref="P37:Q37"/>
    <mergeCell ref="R36:S36"/>
    <mergeCell ref="T36:W36"/>
    <mergeCell ref="X36:Y36"/>
    <mergeCell ref="Z36:AA36"/>
    <mergeCell ref="AB36:AD36"/>
    <mergeCell ref="AG36:AH36"/>
    <mergeCell ref="T35:W35"/>
    <mergeCell ref="X35:Y35"/>
    <mergeCell ref="Z35:AA35"/>
    <mergeCell ref="AB35:AD35"/>
    <mergeCell ref="AG35:AH35"/>
    <mergeCell ref="R35:S35"/>
    <mergeCell ref="A36:G36"/>
    <mergeCell ref="I36:K36"/>
    <mergeCell ref="L36:M36"/>
    <mergeCell ref="N36:O36"/>
    <mergeCell ref="P36:Q36"/>
    <mergeCell ref="A35:G35"/>
    <mergeCell ref="I35:K35"/>
    <mergeCell ref="L35:M35"/>
    <mergeCell ref="N35:O35"/>
    <mergeCell ref="P35:Q35"/>
    <mergeCell ref="R34:S34"/>
    <mergeCell ref="T34:W34"/>
    <mergeCell ref="X34:Y34"/>
    <mergeCell ref="Z34:AA34"/>
    <mergeCell ref="AB34:AD34"/>
    <mergeCell ref="AG34:AH34"/>
    <mergeCell ref="T33:W33"/>
    <mergeCell ref="X33:Y33"/>
    <mergeCell ref="Z33:AA33"/>
    <mergeCell ref="AB33:AD33"/>
    <mergeCell ref="AG33:AH33"/>
    <mergeCell ref="R33:S33"/>
    <mergeCell ref="A34:G34"/>
    <mergeCell ref="I34:K34"/>
    <mergeCell ref="L34:M34"/>
    <mergeCell ref="N34:O34"/>
    <mergeCell ref="P34:Q34"/>
    <mergeCell ref="A33:G33"/>
    <mergeCell ref="I33:K33"/>
    <mergeCell ref="L33:M33"/>
    <mergeCell ref="N33:O33"/>
    <mergeCell ref="P33:Q33"/>
    <mergeCell ref="R32:S32"/>
    <mergeCell ref="T32:W32"/>
    <mergeCell ref="X32:Y32"/>
    <mergeCell ref="Z32:AA32"/>
    <mergeCell ref="AB32:AD32"/>
    <mergeCell ref="AG32:AH32"/>
    <mergeCell ref="T31:W31"/>
    <mergeCell ref="X31:Y31"/>
    <mergeCell ref="Z31:AA31"/>
    <mergeCell ref="AB31:AD31"/>
    <mergeCell ref="AG31:AH31"/>
    <mergeCell ref="R31:S31"/>
    <mergeCell ref="A32:G32"/>
    <mergeCell ref="I32:K32"/>
    <mergeCell ref="L32:M32"/>
    <mergeCell ref="N32:O32"/>
    <mergeCell ref="P32:Q32"/>
    <mergeCell ref="A31:G31"/>
    <mergeCell ref="I31:K31"/>
    <mergeCell ref="L31:M31"/>
    <mergeCell ref="N31:O31"/>
    <mergeCell ref="P31:Q31"/>
    <mergeCell ref="R30:S30"/>
    <mergeCell ref="T30:W30"/>
    <mergeCell ref="X30:Y30"/>
    <mergeCell ref="Z30:AA30"/>
    <mergeCell ref="AB30:AD30"/>
    <mergeCell ref="AG30:AH30"/>
    <mergeCell ref="T29:W29"/>
    <mergeCell ref="X29:Y29"/>
    <mergeCell ref="Z29:AA29"/>
    <mergeCell ref="AB29:AD29"/>
    <mergeCell ref="AG29:AH29"/>
    <mergeCell ref="R29:S29"/>
    <mergeCell ref="A30:G30"/>
    <mergeCell ref="I30:K30"/>
    <mergeCell ref="L30:M30"/>
    <mergeCell ref="N30:O30"/>
    <mergeCell ref="P30:Q30"/>
    <mergeCell ref="A29:G29"/>
    <mergeCell ref="I29:K29"/>
    <mergeCell ref="L29:M29"/>
    <mergeCell ref="N29:O29"/>
    <mergeCell ref="P29:Q29"/>
    <mergeCell ref="R28:S28"/>
    <mergeCell ref="T28:W28"/>
    <mergeCell ref="X28:Y28"/>
    <mergeCell ref="Z28:AA28"/>
    <mergeCell ref="AB28:AD28"/>
    <mergeCell ref="AG28:AH28"/>
    <mergeCell ref="T27:W27"/>
    <mergeCell ref="X27:Y27"/>
    <mergeCell ref="Z27:AA27"/>
    <mergeCell ref="AB27:AD27"/>
    <mergeCell ref="AG27:AH27"/>
    <mergeCell ref="R27:S27"/>
    <mergeCell ref="A28:G28"/>
    <mergeCell ref="I28:K28"/>
    <mergeCell ref="L28:M28"/>
    <mergeCell ref="N28:O28"/>
    <mergeCell ref="P28:Q28"/>
    <mergeCell ref="A27:G27"/>
    <mergeCell ref="I27:K27"/>
    <mergeCell ref="L27:M27"/>
    <mergeCell ref="N27:O27"/>
    <mergeCell ref="P27:Q27"/>
    <mergeCell ref="R26:S26"/>
    <mergeCell ref="T26:W26"/>
    <mergeCell ref="X26:Y26"/>
    <mergeCell ref="Z26:AA26"/>
    <mergeCell ref="AB26:AD26"/>
    <mergeCell ref="AG26:AH26"/>
    <mergeCell ref="T25:W25"/>
    <mergeCell ref="X25:Y25"/>
    <mergeCell ref="Z25:AA25"/>
    <mergeCell ref="AB25:AD25"/>
    <mergeCell ref="AG25:AH25"/>
    <mergeCell ref="R25:S25"/>
    <mergeCell ref="A26:G26"/>
    <mergeCell ref="I26:K26"/>
    <mergeCell ref="L26:M26"/>
    <mergeCell ref="N26:O26"/>
    <mergeCell ref="P26:Q26"/>
    <mergeCell ref="A25:G25"/>
    <mergeCell ref="I25:K25"/>
    <mergeCell ref="L25:M25"/>
    <mergeCell ref="N25:O25"/>
    <mergeCell ref="P25:Q25"/>
    <mergeCell ref="R24:S24"/>
    <mergeCell ref="T24:W24"/>
    <mergeCell ref="X24:Y24"/>
    <mergeCell ref="Z24:AA24"/>
    <mergeCell ref="AB24:AD24"/>
    <mergeCell ref="AG24:AH24"/>
    <mergeCell ref="T23:W23"/>
    <mergeCell ref="X23:Y23"/>
    <mergeCell ref="Z23:AA23"/>
    <mergeCell ref="AB23:AD23"/>
    <mergeCell ref="AG23:AH23"/>
    <mergeCell ref="R23:S23"/>
    <mergeCell ref="A24:G24"/>
    <mergeCell ref="I24:K24"/>
    <mergeCell ref="L24:M24"/>
    <mergeCell ref="N24:O24"/>
    <mergeCell ref="P24:Q24"/>
    <mergeCell ref="A23:G23"/>
    <mergeCell ref="I23:K23"/>
    <mergeCell ref="L23:M23"/>
    <mergeCell ref="N23:O23"/>
    <mergeCell ref="P23:Q23"/>
    <mergeCell ref="AG19:AH19"/>
    <mergeCell ref="R19:S19"/>
    <mergeCell ref="A22:G22"/>
    <mergeCell ref="I22:K22"/>
    <mergeCell ref="L22:M22"/>
    <mergeCell ref="N22:O22"/>
    <mergeCell ref="P22:Q22"/>
    <mergeCell ref="A21:G21"/>
    <mergeCell ref="I21:K21"/>
    <mergeCell ref="L21:M21"/>
    <mergeCell ref="N21:O21"/>
    <mergeCell ref="P21:Q21"/>
    <mergeCell ref="R22:S22"/>
    <mergeCell ref="T22:W22"/>
    <mergeCell ref="X22:Y22"/>
    <mergeCell ref="Z22:AA22"/>
    <mergeCell ref="AB22:AD22"/>
    <mergeCell ref="AG22:AH22"/>
    <mergeCell ref="T21:W21"/>
    <mergeCell ref="X21:Y21"/>
    <mergeCell ref="Z21:AA21"/>
    <mergeCell ref="AB21:AD21"/>
    <mergeCell ref="AG21:AH21"/>
    <mergeCell ref="R21:S21"/>
    <mergeCell ref="Z17:AA17"/>
    <mergeCell ref="AB17:AD17"/>
    <mergeCell ref="AG17:AH17"/>
    <mergeCell ref="R17:S17"/>
    <mergeCell ref="A20:G20"/>
    <mergeCell ref="I20:K20"/>
    <mergeCell ref="L20:M20"/>
    <mergeCell ref="N20:O20"/>
    <mergeCell ref="P20:Q20"/>
    <mergeCell ref="A19:G19"/>
    <mergeCell ref="I19:K19"/>
    <mergeCell ref="L19:M19"/>
    <mergeCell ref="N19:O19"/>
    <mergeCell ref="P19:Q19"/>
    <mergeCell ref="R20:S20"/>
    <mergeCell ref="T20:W20"/>
    <mergeCell ref="X20:Y20"/>
    <mergeCell ref="Z20:AA20"/>
    <mergeCell ref="AB20:AD20"/>
    <mergeCell ref="AG20:AH20"/>
    <mergeCell ref="T19:W19"/>
    <mergeCell ref="X19:Y19"/>
    <mergeCell ref="Z19:AA19"/>
    <mergeCell ref="AB19:AD19"/>
    <mergeCell ref="T15:W15"/>
    <mergeCell ref="X15:Y15"/>
    <mergeCell ref="Z15:AA15"/>
    <mergeCell ref="AB15:AD15"/>
    <mergeCell ref="AG15:AH15"/>
    <mergeCell ref="R15:S15"/>
    <mergeCell ref="A18:G18"/>
    <mergeCell ref="I18:K18"/>
    <mergeCell ref="L18:M18"/>
    <mergeCell ref="N18:O18"/>
    <mergeCell ref="P18:Q18"/>
    <mergeCell ref="A17:G17"/>
    <mergeCell ref="I17:K17"/>
    <mergeCell ref="L17:M17"/>
    <mergeCell ref="N17:O17"/>
    <mergeCell ref="P17:Q17"/>
    <mergeCell ref="R18:S18"/>
    <mergeCell ref="T18:W18"/>
    <mergeCell ref="X18:Y18"/>
    <mergeCell ref="Z18:AA18"/>
    <mergeCell ref="AB18:AD18"/>
    <mergeCell ref="AG18:AH18"/>
    <mergeCell ref="T17:W17"/>
    <mergeCell ref="X17:Y17"/>
    <mergeCell ref="Z14:AA14"/>
    <mergeCell ref="AB14:AD14"/>
    <mergeCell ref="AG14:AH14"/>
    <mergeCell ref="T13:W13"/>
    <mergeCell ref="X13:Y13"/>
    <mergeCell ref="Z13:AA13"/>
    <mergeCell ref="AB13:AD13"/>
    <mergeCell ref="AG13:AH13"/>
    <mergeCell ref="A16:G16"/>
    <mergeCell ref="I16:K16"/>
    <mergeCell ref="L16:M16"/>
    <mergeCell ref="N16:O16"/>
    <mergeCell ref="P16:Q16"/>
    <mergeCell ref="A15:G15"/>
    <mergeCell ref="I15:K15"/>
    <mergeCell ref="L15:M15"/>
    <mergeCell ref="N15:O15"/>
    <mergeCell ref="P15:Q15"/>
    <mergeCell ref="R16:S16"/>
    <mergeCell ref="T16:W16"/>
    <mergeCell ref="X16:Y16"/>
    <mergeCell ref="Z16:AA16"/>
    <mergeCell ref="AB16:AD16"/>
    <mergeCell ref="AG16:AH16"/>
    <mergeCell ref="A14:G14"/>
    <mergeCell ref="I14:K14"/>
    <mergeCell ref="L14:M14"/>
    <mergeCell ref="N14:O14"/>
    <mergeCell ref="P14:Q14"/>
    <mergeCell ref="X12:Y12"/>
    <mergeCell ref="Z12:AA12"/>
    <mergeCell ref="AB12:AD12"/>
    <mergeCell ref="AG12:AH12"/>
    <mergeCell ref="A13:G13"/>
    <mergeCell ref="I13:K13"/>
    <mergeCell ref="L13:M13"/>
    <mergeCell ref="N13:O13"/>
    <mergeCell ref="P13:Q13"/>
    <mergeCell ref="R13:S13"/>
    <mergeCell ref="A12:G12"/>
    <mergeCell ref="L12:M12"/>
    <mergeCell ref="N12:O12"/>
    <mergeCell ref="P12:Q12"/>
    <mergeCell ref="R12:S12"/>
    <mergeCell ref="T12:W12"/>
    <mergeCell ref="R14:S14"/>
    <mergeCell ref="T14:W14"/>
    <mergeCell ref="X14:Y14"/>
    <mergeCell ref="Z10:AA11"/>
    <mergeCell ref="AB10:AD11"/>
    <mergeCell ref="AE10:AE11"/>
    <mergeCell ref="AF10:AF11"/>
    <mergeCell ref="AG10:AH11"/>
    <mergeCell ref="A11:G11"/>
    <mergeCell ref="I11:K11"/>
    <mergeCell ref="W9:X9"/>
    <mergeCell ref="A10:K10"/>
    <mergeCell ref="L10:M11"/>
    <mergeCell ref="N10:O11"/>
    <mergeCell ref="P10:Q11"/>
    <mergeCell ref="R10:S11"/>
    <mergeCell ref="T10:W11"/>
    <mergeCell ref="X10:Y11"/>
    <mergeCell ref="A1:E1"/>
    <mergeCell ref="J1:AB2"/>
    <mergeCell ref="AD1:AG1"/>
    <mergeCell ref="A2:F3"/>
    <mergeCell ref="J3:AB4"/>
    <mergeCell ref="A4:D5"/>
    <mergeCell ref="J5:AB6"/>
    <mergeCell ref="A6:F7"/>
    <mergeCell ref="J7:AB8"/>
  </mergeCells>
  <printOptions horizontalCentered="1"/>
  <pageMargins left="0.31496062992125984" right="0.31496062992125984" top="0.35433070866141736" bottom="0.15748031496062992" header="0.31496062992125984" footer="0.31496062992125984"/>
  <pageSetup paperSize="5" scale="7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vt:lpstr>
      <vt:lpstr>FEBRERO</vt:lpstr>
      <vt:lpstr>MARZO</vt:lpstr>
      <vt:lpstr>ABRIL</vt:lpstr>
      <vt:lpstr>MAYO</vt:lpstr>
      <vt:lpstr>JUNIO </vt:lpstr>
      <vt:lpstr>JULIO</vt:lpstr>
      <vt:lpstr>AGOSTO</vt:lpstr>
      <vt:lpstr>SEPTIEMBRE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Antonio Ramirez Agudelo</dc:creator>
  <cp:lastModifiedBy>Fernando Antonio Ramirez Agudelo</cp:lastModifiedBy>
  <cp:lastPrinted>2020-10-13T20:07:46Z</cp:lastPrinted>
  <dcterms:created xsi:type="dcterms:W3CDTF">2020-01-03T14:28:00Z</dcterms:created>
  <dcterms:modified xsi:type="dcterms:W3CDTF">2020-10-20T16:00:12Z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3082-11.2.0.9363</vt:lpwstr>
  </property>
</Properties>
</file>